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595" tabRatio="508" activeTab="0"/>
  </bookViews>
  <sheets>
    <sheet name="2021" sheetId="1" r:id="rId1"/>
  </sheets>
  <definedNames>
    <definedName name="_xlnm.Print_Titles" localSheetId="0">'2021'!$11:$11</definedName>
    <definedName name="_xlnm.Print_Area" localSheetId="0">'2021'!$A$1:$I$136</definedName>
  </definedNames>
  <calcPr fullCalcOnLoad="1"/>
</workbook>
</file>

<file path=xl/sharedStrings.xml><?xml version="1.0" encoding="utf-8"?>
<sst xmlns="http://schemas.openxmlformats.org/spreadsheetml/2006/main" count="419" uniqueCount="137">
  <si>
    <t>Публичные нормативные социальные выплаты гражданам</t>
  </si>
  <si>
    <t>310</t>
  </si>
  <si>
    <t xml:space="preserve">Молодежная политика 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</si>
  <si>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</si>
  <si>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Глава муниципального образования</t>
  </si>
  <si>
    <t>Расходы на содержание аппарата органов местного самоуправления</t>
  </si>
  <si>
    <t xml:space="preserve">Физическая культура
</t>
  </si>
  <si>
    <t xml:space="preserve">Осуществление первичного воинского учета на территориях, где отсутствуют военные комиссариаты  </t>
  </si>
  <si>
    <t>ВСЕГО РАСХОДОВ:</t>
  </si>
  <si>
    <t>(тыс. рублей)</t>
  </si>
  <si>
    <t>Наименование</t>
  </si>
  <si>
    <t>Образование</t>
  </si>
  <si>
    <t>Социальная политика</t>
  </si>
  <si>
    <t>Резервные фонды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</si>
  <si>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</si>
  <si>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</si>
  <si>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</si>
  <si>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</si>
  <si>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</si>
  <si>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</si>
  <si>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</si>
  <si>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</si>
  <si>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</si>
  <si>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</si>
  <si>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</si>
  <si>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</si>
  <si>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</si>
  <si>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</si>
  <si>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</si>
  <si>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11</t>
  </si>
  <si>
    <t>Общегосударственные вопросы</t>
  </si>
  <si>
    <t>Другие общегосударственные вопросы</t>
  </si>
  <si>
    <t>Национальная экономика</t>
  </si>
  <si>
    <t xml:space="preserve">Культура </t>
  </si>
  <si>
    <t>Жилищно-коммунальное хозяйство</t>
  </si>
  <si>
    <t>Пенсионное обеспечение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</si>
  <si>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</si>
  <si>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 налоговых и таможенных органов и органов   финансового (финансово-бюджетного) надзора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</si>
  <si>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</si>
  <si>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</si>
  <si>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13</t>
  </si>
  <si>
    <t>Физическая культура и спорт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</si>
  <si>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</si>
  <si>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</si>
  <si>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</si>
  <si>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Сумма </t>
  </si>
  <si>
    <t>870</t>
  </si>
  <si>
    <t>Резервные средства</t>
  </si>
  <si>
    <t>810</t>
  </si>
  <si>
    <t>Дорожное хозяйство (дорожные фонды)</t>
  </si>
  <si>
    <t>Культура, кинематография</t>
  </si>
  <si>
    <t>Расходы на обеспечение функций органов местного самоуправления</t>
  </si>
  <si>
    <t>120</t>
  </si>
  <si>
    <t>240</t>
  </si>
  <si>
    <t>850</t>
  </si>
  <si>
    <t>Уплата налогов, сборов и иных платежей</t>
  </si>
  <si>
    <t>Мероприятия в области физической культуры и спорта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</si>
  <si>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</si>
  <si>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</si>
  <si>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Реализация мероприятий для детей и молодежи</t>
  </si>
  <si>
    <t>Защита населения и территории от чрезвычайных ситуаций природного и техногенного характера, пожарная безопасность</t>
  </si>
  <si>
    <t>20 2 00 00000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</si>
  <si>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</si>
  <si>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Межбюджетные трансферты</t>
  </si>
  <si>
    <t>20 4 00 00000</t>
  </si>
  <si>
    <t>540</t>
  </si>
  <si>
    <t>Иные межбюджетные трансферты</t>
  </si>
  <si>
    <t>20 4 00 93020</t>
  </si>
  <si>
    <t>20 5 00 00000</t>
  </si>
  <si>
    <t xml:space="preserve">Резервные фонды  </t>
  </si>
  <si>
    <t>Условно-утвержденные расходы</t>
  </si>
  <si>
    <t>Субсидии бюджетам городских и сельских поселений на формирование муниципальных дорожных фондов</t>
  </si>
  <si>
    <t>Благоустройство</t>
  </si>
  <si>
    <t>Озеленение территории поселения</t>
  </si>
  <si>
    <t xml:space="preserve">Прочие мероприятия по благоустройству </t>
  </si>
  <si>
    <t>Организация уличного освещения с использованием новых технологий</t>
  </si>
  <si>
    <t>Мероприятия в области  культуры</t>
  </si>
  <si>
    <t>Публичные обязательства</t>
  </si>
  <si>
    <t>20 0 00 00000</t>
  </si>
  <si>
    <t>мп</t>
  </si>
  <si>
    <t>непр</t>
  </si>
  <si>
    <t>Непрограммные направления деятельности</t>
  </si>
  <si>
    <t>Прочие непрограммные расходы</t>
  </si>
  <si>
    <t>20 5 00 25270</t>
  </si>
  <si>
    <t>Выполнение других обязательств поселения</t>
  </si>
  <si>
    <t>360</t>
  </si>
  <si>
    <t xml:space="preserve">Иные выплаты населению
</t>
  </si>
  <si>
    <t>Муниципальная программа «Устойчивое развитие территории Борковского сельского поселения на 2021-2023 годы»</t>
  </si>
  <si>
    <t>Мероприятия в области противопожарной безопасности</t>
  </si>
  <si>
    <t>01 0 00 00000</t>
  </si>
  <si>
    <t>01 0 01 00000</t>
  </si>
  <si>
    <t>01 0 01 25170</t>
  </si>
  <si>
    <t>01 0 01 25160</t>
  </si>
  <si>
    <t>01 0 01 71520</t>
  </si>
  <si>
    <t>01 0 01 71540</t>
  </si>
  <si>
    <t>Субсидии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</si>
  <si>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Бюджетные инвестиции</t>
  </si>
  <si>
    <t>410</t>
  </si>
  <si>
    <t>01 0 01 S1520</t>
  </si>
  <si>
    <t>01 0 01 S1540</t>
  </si>
  <si>
    <t>Муниципальная программа «Развитие малого и среднего предпринимательства на территории Борковского сельского поселения на 2021-2023 годы»</t>
  </si>
  <si>
    <t>Организация обучающих и (или) информационных встреч, семинаров, круглых столов и других мероприятий по актуальным вопросам предпринимательства</t>
  </si>
  <si>
    <t>20 5 00 25090</t>
  </si>
  <si>
    <t>20 5 00 25050</t>
  </si>
  <si>
    <t>20 5 00 14010</t>
  </si>
  <si>
    <t>Обеспечение деятельности муниципальных домов культуры</t>
  </si>
  <si>
    <t>Субсидии автономным учреждениям</t>
  </si>
  <si>
    <t>620</t>
  </si>
  <si>
    <t>Пенсии за выслугу лет муниципальным служащим, а также лицам, замещавшим муниципальные должности на постоянной (штатной) основе в органах местного самоуправления Борковского сельского поселения</t>
  </si>
  <si>
    <t>20 5 00 80000</t>
  </si>
  <si>
    <t>Коммунальное хозяйство</t>
  </si>
  <si>
    <t>Компенсация выпадающих доходов организациям, предоставляющим населению услуги общественных бань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</si>
  <si>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</si>
  <si>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Организация ритуальных услуг и содержание мест захоронения</t>
  </si>
  <si>
    <t>доходы</t>
  </si>
  <si>
    <t xml:space="preserve">разница с доходами </t>
  </si>
  <si>
    <t>Обеспечение консультационной и информационной поддержки малого и среднего предпринимательства</t>
  </si>
  <si>
    <t>Обеспечение сохранности автомобильных дорог, улучшение их технического состояния, обеспечение безопасности движения автотранспортных средств</t>
  </si>
  <si>
    <t>Ремонт автомобильных дорог общего пользования местного значения в границах населенных пунктов за счет средств муниципального дорожного фонда</t>
  </si>
  <si>
    <t>Содержание автомобильных дорог общего пользования местного значения в границах населенных пунктов за счет средств муниципального дорожного фонда</t>
  </si>
  <si>
    <t>Повышение общего уровня благоустройства и санитарного содержания населенных пунктов для обеспечения достойного и комфортного проживания населения, развитие социальной инфраструктуры, отвечающей потребностям жителей поселения</t>
  </si>
  <si>
    <t>Защита населения и территории Борковского сельского поселения от чрезвычайных ситуаций природного и техногенного характера, пожарная безопасность</t>
  </si>
  <si>
    <t>20 5 00 62200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</si>
  <si>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</si>
  <si>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01 0 03 00000</t>
  </si>
  <si>
    <t>01 0 03 25100</t>
  </si>
  <si>
    <t>Приложение № 5</t>
  </si>
  <si>
    <t xml:space="preserve">Ведомственная структура расходов бюджета Борковского сельского поселения на 2021 год и на плановый период 2022 и 2023 годов                                                                     </t>
  </si>
  <si>
    <t>Администрация Борковского сельского поселения</t>
  </si>
  <si>
    <t>Вед</t>
  </si>
  <si>
    <t>к решению Совета депутатов Борковского сельского поселения от 22.12.2020 № 9 "О бюджете Борковского сельского поселения на 2021 год и на плановый период 2022 и 2023 годов"</t>
  </si>
  <si>
    <t>2 0 01 S1520</t>
  </si>
  <si>
    <t>Поддержка проектов местных инициатив граждан, проживающих на территории Борковского сельтского поселения</t>
  </si>
  <si>
    <t>Мероприятия, направленные на реализацию проектов территориальных общественных самоуправлений</t>
  </si>
  <si>
    <t>Мероприятия, направленные на реализацию  общественно значимых проектов по благоустройству сельских территорий</t>
  </si>
  <si>
    <t xml:space="preserve">Расходы на реализацию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значения, в целях софинансирования которых предоставляется субсидия из бюджета Новгородской области </t>
  </si>
  <si>
    <t>Мероприятия по капитальному ремонту и ремонту автомобильных дорог общего пользования местного значения в границах населенных пунктов, в целях софинансирования которых предоставляется субсидия из бюджета Новгородской области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</si>
</sst>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000000"/>
    <numFmt numFmtId="179" formatCode="0.0"/>
    <numFmt numFmtId="180" formatCode="0.0000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#,##0_р_."/>
    <numFmt numFmtId="189" formatCode="[$€-2]\ ###,000_);[Red]\([$€-2]\ ###,000\)"/>
    <numFmt numFmtId="190" formatCode="#,##0.0_р_."/>
    <numFmt numFmtId="191" formatCode="#,##0.000"/>
    <numFmt numFmtId="192" formatCode="#,##0.0000"/>
    <numFmt numFmtId="193" formatCode="#,##0.00000"/>
    <numFmt numFmtId="194" formatCode="00\ 0\ 0000"/>
    <numFmt numFmtId="195" formatCode="00\ 0\ 00\ 00000"/>
    <numFmt numFmtId="196" formatCode="0.000000"/>
    <numFmt numFmtId="197" formatCode="0.0000000"/>
    <numFmt numFmtId="198" formatCode="#,##0.000000"/>
    <numFmt numFmtId="199" formatCode="#,##0.0000000"/>
    <numFmt numFmtId="200" formatCode="_-* #,##0.00000\ _₽_-;\-* #,##0.00000\ _₽_-;_-* &quot;-&quot;?????\ _₽_-;_-@_-"/>
    <numFmt numFmtId="201" formatCode="_-* #,##0.000000\ _₽_-;\-* #,##0.000000\ _₽_-;_-* &quot;-&quot;??????\ _₽_-;_-@_-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.00000000000000"/>
    <numFmt numFmtId="209" formatCode="#,##0.000000000000000"/>
    <numFmt numFmtId="210" formatCode="#,##0.0000000000000000"/>
    <numFmt numFmtId="211" formatCode="#,##0.00000000000000000"/>
    <numFmt numFmtId="212" formatCode="#,##0.000000000000000000"/>
  </numFmts>
  <fonts count="57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 Cyr"/>
      <family val="1"/>
    </font>
    <font>
      <sz val="11"/>
      <color indexed="8"/>
      <name val="Calibri"/>
      <family val="2"/>
    </font>
    <font>
      <sz val="13"/>
      <color indexed="56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2060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36" fillId="27" borderId="0" applyNumberFormat="0" applyBorder="0" applyAlignment="0" applyProtection="0"/>
    <xf numFmtId="0" fontId="13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37" fillId="31" borderId="1" applyNumberFormat="0" applyAlignment="0" applyProtection="0"/>
    <xf numFmtId="0" fontId="14" fillId="32" borderId="2" applyNumberFormat="0" applyAlignment="0" applyProtection="0"/>
    <xf numFmtId="0" fontId="38" fillId="33" borderId="3" applyNumberFormat="0" applyAlignment="0" applyProtection="0"/>
    <xf numFmtId="0" fontId="15" fillId="34" borderId="4" applyNumberFormat="0" applyAlignment="0" applyProtection="0"/>
    <xf numFmtId="0" fontId="39" fillId="33" borderId="1" applyNumberFormat="0" applyAlignment="0" applyProtection="0"/>
    <xf numFmtId="0" fontId="16" fillId="34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7" applyNumberFormat="0" applyFill="0" applyAlignment="0" applyProtection="0"/>
    <xf numFmtId="0" fontId="18" fillId="0" borderId="8" applyNumberFormat="0" applyFill="0" applyAlignment="0" applyProtection="0"/>
    <xf numFmtId="0" fontId="42" fillId="0" borderId="9" applyNumberFormat="0" applyFill="0" applyAlignment="0" applyProtection="0"/>
    <xf numFmtId="0" fontId="19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0" fillId="0" borderId="12" applyNumberFormat="0" applyFill="0" applyAlignment="0" applyProtection="0"/>
    <xf numFmtId="0" fontId="44" fillId="35" borderId="13" applyNumberFormat="0" applyAlignment="0" applyProtection="0"/>
    <xf numFmtId="0" fontId="21" fillId="36" borderId="14" applyNumberFormat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23" fillId="3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24" fillId="40" borderId="0" applyNumberFormat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1" borderId="15" applyNumberFormat="0" applyFont="0" applyAlignment="0" applyProtection="0"/>
    <xf numFmtId="0" fontId="0" fillId="42" borderId="16" applyNumberForma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2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43" borderId="0" applyNumberFormat="0" applyBorder="0" applyAlignment="0" applyProtection="0"/>
    <xf numFmtId="0" fontId="28" fillId="4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9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45" borderId="0" xfId="0" applyFont="1" applyFill="1" applyAlignment="1">
      <alignment/>
    </xf>
    <xf numFmtId="49" fontId="10" fillId="45" borderId="0" xfId="0" applyNumberFormat="1" applyFont="1" applyFill="1" applyAlignment="1">
      <alignment horizontal="center" wrapText="1"/>
    </xf>
    <xf numFmtId="49" fontId="2" fillId="45" borderId="0" xfId="0" applyNumberFormat="1" applyFont="1" applyFill="1" applyAlignment="1">
      <alignment horizontal="center"/>
    </xf>
    <xf numFmtId="0" fontId="10" fillId="45" borderId="0" xfId="0" applyNumberFormat="1" applyFont="1" applyFill="1" applyBorder="1" applyAlignment="1">
      <alignment vertical="top" wrapText="1"/>
    </xf>
    <xf numFmtId="2" fontId="2" fillId="45" borderId="0" xfId="0" applyNumberFormat="1" applyFont="1" applyFill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3" fillId="46" borderId="0" xfId="0" applyNumberFormat="1" applyFont="1" applyFill="1" applyBorder="1" applyAlignment="1">
      <alignment horizontal="right"/>
    </xf>
    <xf numFmtId="0" fontId="7" fillId="46" borderId="0" xfId="0" applyFont="1" applyFill="1" applyBorder="1" applyAlignment="1">
      <alignment horizontal="left"/>
    </xf>
    <xf numFmtId="0" fontId="7" fillId="46" borderId="0" xfId="0" applyFont="1" applyFill="1" applyAlignment="1">
      <alignment horizontal="left"/>
    </xf>
    <xf numFmtId="179" fontId="2" fillId="46" borderId="0" xfId="0" applyNumberFormat="1" applyFont="1" applyFill="1" applyBorder="1" applyAlignment="1">
      <alignment horizontal="right"/>
    </xf>
    <xf numFmtId="0" fontId="1" fillId="46" borderId="0" xfId="0" applyFont="1" applyFill="1" applyBorder="1" applyAlignment="1">
      <alignment horizontal="left"/>
    </xf>
    <xf numFmtId="0" fontId="1" fillId="46" borderId="0" xfId="0" applyFont="1" applyFill="1" applyAlignment="1">
      <alignment horizontal="left"/>
    </xf>
    <xf numFmtId="0" fontId="2" fillId="46" borderId="0" xfId="0" applyFont="1" applyFill="1" applyBorder="1" applyAlignment="1">
      <alignment horizontal="left"/>
    </xf>
    <xf numFmtId="0" fontId="2" fillId="46" borderId="0" xfId="0" applyFont="1" applyFill="1" applyAlignment="1">
      <alignment horizontal="left"/>
    </xf>
    <xf numFmtId="181" fontId="2" fillId="0" borderId="0" xfId="0" applyNumberFormat="1" applyFont="1" applyFill="1" applyBorder="1" applyAlignment="1">
      <alignment horizontal="right"/>
    </xf>
    <xf numFmtId="181" fontId="11" fillId="0" borderId="0" xfId="0" applyNumberFormat="1" applyFont="1" applyBorder="1" applyAlignment="1">
      <alignment/>
    </xf>
    <xf numFmtId="193" fontId="29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93" fontId="3" fillId="0" borderId="0" xfId="0" applyNumberFormat="1" applyFont="1" applyFill="1" applyAlignment="1">
      <alignment horizontal="center"/>
    </xf>
    <xf numFmtId="193" fontId="3" fillId="0" borderId="0" xfId="0" applyNumberFormat="1" applyFont="1" applyFill="1" applyBorder="1" applyAlignment="1">
      <alignment horizontal="center"/>
    </xf>
    <xf numFmtId="19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94" fontId="3" fillId="0" borderId="0" xfId="0" applyNumberFormat="1" applyFont="1" applyFill="1" applyAlignment="1">
      <alignment horizontal="center"/>
    </xf>
    <xf numFmtId="193" fontId="3" fillId="0" borderId="0" xfId="0" applyNumberFormat="1" applyFont="1" applyFill="1" applyAlignment="1">
      <alignment horizontal="right"/>
    </xf>
    <xf numFmtId="19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>
      <alignment horizontal="center"/>
    </xf>
    <xf numFmtId="193" fontId="2" fillId="0" borderId="0" xfId="0" applyNumberFormat="1" applyFont="1" applyFill="1" applyBorder="1" applyAlignment="1">
      <alignment vertical="center"/>
    </xf>
    <xf numFmtId="195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19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94" fontId="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87" fontId="11" fillId="0" borderId="0" xfId="0" applyNumberFormat="1" applyFont="1" applyBorder="1" applyAlignment="1">
      <alignment/>
    </xf>
    <xf numFmtId="18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93" fontId="2" fillId="0" borderId="0" xfId="0" applyNumberFormat="1" applyFont="1" applyFill="1" applyAlignment="1">
      <alignment horizontal="right"/>
    </xf>
    <xf numFmtId="194" fontId="2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right"/>
    </xf>
    <xf numFmtId="193" fontId="3" fillId="0" borderId="0" xfId="0" applyNumberFormat="1" applyFont="1" applyFill="1" applyAlignment="1">
      <alignment horizontal="left"/>
    </xf>
    <xf numFmtId="193" fontId="2" fillId="0" borderId="0" xfId="0" applyNumberFormat="1" applyFont="1" applyFill="1" applyAlignment="1">
      <alignment horizontal="left"/>
    </xf>
    <xf numFmtId="196" fontId="2" fillId="0" borderId="0" xfId="0" applyNumberFormat="1" applyFont="1" applyFill="1" applyBorder="1" applyAlignment="1">
      <alignment horizontal="left"/>
    </xf>
    <xf numFmtId="181" fontId="2" fillId="45" borderId="0" xfId="0" applyNumberFormat="1" applyFont="1" applyFill="1" applyAlignment="1">
      <alignment horizontal="center"/>
    </xf>
    <xf numFmtId="193" fontId="9" fillId="0" borderId="0" xfId="0" applyNumberFormat="1" applyFont="1" applyFill="1" applyAlignment="1">
      <alignment horizontal="right"/>
    </xf>
    <xf numFmtId="193" fontId="9" fillId="0" borderId="0" xfId="0" applyNumberFormat="1" applyFont="1" applyFill="1" applyBorder="1" applyAlignment="1">
      <alignment horizontal="right"/>
    </xf>
    <xf numFmtId="19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193" fontId="2" fillId="0" borderId="0" xfId="0" applyNumberFormat="1" applyFont="1" applyFill="1" applyBorder="1" applyAlignment="1">
      <alignment horizontal="right"/>
    </xf>
    <xf numFmtId="195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49" fontId="52" fillId="0" borderId="0" xfId="0" applyNumberFormat="1" applyFont="1" applyFill="1" applyAlignment="1">
      <alignment horizontal="center"/>
    </xf>
    <xf numFmtId="194" fontId="52" fillId="0" borderId="0" xfId="0" applyNumberFormat="1" applyFont="1" applyFill="1" applyAlignment="1">
      <alignment horizontal="center"/>
    </xf>
    <xf numFmtId="193" fontId="52" fillId="0" borderId="0" xfId="0" applyNumberFormat="1" applyFont="1" applyFill="1" applyAlignment="1">
      <alignment horizontal="right"/>
    </xf>
    <xf numFmtId="195" fontId="52" fillId="0" borderId="0" xfId="0" applyNumberFormat="1" applyFont="1" applyFill="1" applyAlignment="1">
      <alignment horizontal="center"/>
    </xf>
    <xf numFmtId="193" fontId="53" fillId="0" borderId="0" xfId="0" applyNumberFormat="1" applyFont="1" applyFill="1" applyAlignment="1">
      <alignment horizontal="right"/>
    </xf>
    <xf numFmtId="194" fontId="52" fillId="0" borderId="0" xfId="0" applyNumberFormat="1" applyFont="1" applyFill="1" applyBorder="1" applyAlignment="1">
      <alignment horizontal="center"/>
    </xf>
    <xf numFmtId="195" fontId="54" fillId="0" borderId="0" xfId="0" applyNumberFormat="1" applyFont="1" applyFill="1" applyAlignment="1">
      <alignment horizontal="center"/>
    </xf>
    <xf numFmtId="194" fontId="55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19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left"/>
    </xf>
    <xf numFmtId="193" fontId="52" fillId="0" borderId="0" xfId="0" applyNumberFormat="1" applyFont="1" applyFill="1" applyAlignment="1">
      <alignment horizontal="right"/>
    </xf>
    <xf numFmtId="181" fontId="52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 horizontal="center"/>
    </xf>
    <xf numFmtId="193" fontId="52" fillId="0" borderId="0" xfId="0" applyNumberFormat="1" applyFont="1" applyFill="1" applyBorder="1" applyAlignment="1">
      <alignment horizontal="right"/>
    </xf>
    <xf numFmtId="49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52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justify" vertical="top" wrapText="1"/>
    </xf>
    <xf numFmtId="0" fontId="52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 shrinkToFit="1"/>
    </xf>
    <xf numFmtId="0" fontId="2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justify" vertical="top" wrapText="1"/>
    </xf>
    <xf numFmtId="0" fontId="52" fillId="0" borderId="0" xfId="0" applyFont="1" applyFill="1" applyAlignment="1">
      <alignment horizontal="justify" vertical="top" wrapText="1"/>
    </xf>
    <xf numFmtId="0" fontId="56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justify" vertical="top" wrapText="1"/>
    </xf>
    <xf numFmtId="2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left" vertical="top"/>
    </xf>
    <xf numFmtId="193" fontId="5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79" fontId="3" fillId="0" borderId="0" xfId="0" applyNumberFormat="1" applyFont="1" applyFill="1" applyAlignment="1">
      <alignment horizontal="right"/>
    </xf>
    <xf numFmtId="1" fontId="9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justify" vertical="top"/>
    </xf>
    <xf numFmtId="181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93" fontId="9" fillId="0" borderId="0" xfId="0" applyNumberFormat="1" applyFont="1" applyFill="1" applyAlignment="1">
      <alignment/>
    </xf>
    <xf numFmtId="181" fontId="11" fillId="0" borderId="0" xfId="0" applyNumberFormat="1" applyFont="1" applyFill="1" applyBorder="1" applyAlignment="1">
      <alignment/>
    </xf>
    <xf numFmtId="193" fontId="11" fillId="0" borderId="0" xfId="0" applyNumberFormat="1" applyFont="1" applyFill="1" applyAlignment="1">
      <alignment/>
    </xf>
    <xf numFmtId="0" fontId="2" fillId="47" borderId="0" xfId="0" applyFont="1" applyFill="1" applyAlignment="1">
      <alignment horizontal="justify" vertical="top" wrapText="1" shrinkToFit="1"/>
    </xf>
    <xf numFmtId="0" fontId="2" fillId="47" borderId="0" xfId="0" applyFont="1" applyFill="1" applyAlignment="1">
      <alignment horizontal="center" wrapText="1" shrinkToFit="1"/>
    </xf>
    <xf numFmtId="49" fontId="2" fillId="47" borderId="0" xfId="0" applyNumberFormat="1" applyFont="1" applyFill="1" applyAlignment="1">
      <alignment horizontal="center"/>
    </xf>
    <xf numFmtId="194" fontId="52" fillId="47" borderId="0" xfId="0" applyNumberFormat="1" applyFont="1" applyFill="1" applyBorder="1" applyAlignment="1">
      <alignment horizontal="center"/>
    </xf>
    <xf numFmtId="193" fontId="2" fillId="47" borderId="0" xfId="0" applyNumberFormat="1" applyFont="1" applyFill="1" applyAlignment="1">
      <alignment horizontal="right"/>
    </xf>
    <xf numFmtId="0" fontId="52" fillId="47" borderId="0" xfId="0" applyFont="1" applyFill="1" applyAlignment="1">
      <alignment horizontal="justify" vertical="top" wrapText="1"/>
    </xf>
    <xf numFmtId="0" fontId="52" fillId="47" borderId="0" xfId="0" applyFont="1" applyFill="1" applyAlignment="1">
      <alignment horizontal="center" wrapText="1"/>
    </xf>
    <xf numFmtId="49" fontId="52" fillId="47" borderId="0" xfId="0" applyNumberFormat="1" applyFont="1" applyFill="1" applyAlignment="1">
      <alignment horizontal="center"/>
    </xf>
    <xf numFmtId="193" fontId="52" fillId="47" borderId="0" xfId="0" applyNumberFormat="1" applyFont="1" applyFill="1" applyAlignment="1">
      <alignment horizontal="right"/>
    </xf>
    <xf numFmtId="0" fontId="2" fillId="47" borderId="0" xfId="0" applyFont="1" applyFill="1" applyBorder="1" applyAlignment="1">
      <alignment horizontal="left" vertical="top" wrapText="1"/>
    </xf>
    <xf numFmtId="0" fontId="2" fillId="47" borderId="0" xfId="0" applyFont="1" applyFill="1" applyBorder="1" applyAlignment="1">
      <alignment horizontal="center" wrapText="1"/>
    </xf>
    <xf numFmtId="194" fontId="2" fillId="47" borderId="0" xfId="0" applyNumberFormat="1" applyFont="1" applyFill="1" applyBorder="1" applyAlignment="1">
      <alignment horizontal="center"/>
    </xf>
    <xf numFmtId="49" fontId="2" fillId="47" borderId="0" xfId="0" applyNumberFormat="1" applyFont="1" applyFill="1" applyAlignment="1">
      <alignment horizontal="center"/>
    </xf>
    <xf numFmtId="194" fontId="2" fillId="47" borderId="0" xfId="0" applyNumberFormat="1" applyFont="1" applyFill="1" applyBorder="1" applyAlignment="1">
      <alignment horizontal="center"/>
    </xf>
    <xf numFmtId="193" fontId="2" fillId="47" borderId="0" xfId="0" applyNumberFormat="1" applyFont="1" applyFill="1" applyAlignment="1">
      <alignment horizontal="right"/>
    </xf>
    <xf numFmtId="0" fontId="3" fillId="47" borderId="0" xfId="0" applyFont="1" applyFill="1" applyAlignment="1">
      <alignment horizontal="justify" vertical="top" wrapText="1"/>
    </xf>
    <xf numFmtId="0" fontId="3" fillId="47" borderId="0" xfId="0" applyFont="1" applyFill="1" applyAlignment="1">
      <alignment horizontal="center" wrapText="1"/>
    </xf>
    <xf numFmtId="49" fontId="3" fillId="47" borderId="0" xfId="0" applyNumberFormat="1" applyFont="1" applyFill="1" applyAlignment="1">
      <alignment horizontal="center"/>
    </xf>
    <xf numFmtId="195" fontId="3" fillId="47" borderId="0" xfId="0" applyNumberFormat="1" applyFont="1" applyFill="1" applyAlignment="1">
      <alignment horizontal="center"/>
    </xf>
    <xf numFmtId="193" fontId="3" fillId="47" borderId="0" xfId="0" applyNumberFormat="1" applyFont="1" applyFill="1" applyAlignment="1">
      <alignment horizontal="right"/>
    </xf>
    <xf numFmtId="0" fontId="11" fillId="0" borderId="0" xfId="0" applyFont="1" applyAlignment="1">
      <alignment wrapText="1"/>
    </xf>
    <xf numFmtId="187" fontId="3" fillId="0" borderId="0" xfId="0" applyNumberFormat="1" applyFont="1" applyFill="1" applyBorder="1" applyAlignment="1">
      <alignment horizontal="right" wrapText="1"/>
    </xf>
    <xf numFmtId="179" fontId="2" fillId="0" borderId="0" xfId="0" applyNumberFormat="1" applyFont="1" applyFill="1" applyAlignment="1">
      <alignment horizontal="center"/>
    </xf>
    <xf numFmtId="0" fontId="4" fillId="45" borderId="0" xfId="0" applyFont="1" applyFill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48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2" fontId="9" fillId="0" borderId="19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abSelected="1" view="pageBreakPreview" zoomScaleSheetLayoutView="100" zoomScalePageLayoutView="0" workbookViewId="0" topLeftCell="A111">
      <selection activeCell="K73" sqref="K73"/>
    </sheetView>
  </sheetViews>
  <sheetFormatPr defaultColWidth="9.00390625" defaultRowHeight="14.25" customHeight="1"/>
  <cols>
    <col min="1" max="1" width="68.375" style="29" customWidth="1"/>
    <col min="2" max="2" width="8.00390625" style="29" customWidth="1"/>
    <col min="3" max="3" width="6.25390625" style="31" customWidth="1"/>
    <col min="4" max="4" width="6.00390625" style="31" customWidth="1"/>
    <col min="5" max="5" width="16.00390625" style="31" customWidth="1"/>
    <col min="6" max="6" width="6.375" style="31" customWidth="1"/>
    <col min="7" max="7" width="20.125" style="31" customWidth="1"/>
    <col min="8" max="8" width="21.375" style="7" customWidth="1"/>
    <col min="9" max="9" width="17.75390625" style="11" customWidth="1"/>
    <col min="10" max="10" width="19.625" style="11" customWidth="1"/>
    <col min="11" max="11" width="24.375" style="11" customWidth="1"/>
    <col min="12" max="12" width="20.00390625" style="11" customWidth="1"/>
    <col min="13" max="15" width="8.75390625" style="11" customWidth="1"/>
    <col min="16" max="16" width="8.75390625" style="16" customWidth="1"/>
    <col min="17" max="16384" width="9.125" style="1" customWidth="1"/>
  </cols>
  <sheetData>
    <row r="1" spans="7:15" ht="16.5" customHeight="1">
      <c r="G1" s="194" t="s">
        <v>126</v>
      </c>
      <c r="H1" s="194"/>
      <c r="I1" s="194"/>
      <c r="L1" s="17"/>
      <c r="M1" s="17"/>
      <c r="N1" s="17"/>
      <c r="O1" s="17"/>
    </row>
    <row r="2" spans="7:15" ht="14.25" customHeight="1">
      <c r="G2" s="193" t="s">
        <v>130</v>
      </c>
      <c r="H2" s="193"/>
      <c r="I2" s="193"/>
      <c r="L2" s="17"/>
      <c r="M2" s="17"/>
      <c r="N2" s="17"/>
      <c r="O2" s="17"/>
    </row>
    <row r="3" spans="7:15" ht="14.25" customHeight="1">
      <c r="G3" s="193"/>
      <c r="H3" s="193"/>
      <c r="I3" s="193"/>
      <c r="L3" s="17"/>
      <c r="M3" s="17"/>
      <c r="N3" s="17"/>
      <c r="O3" s="17"/>
    </row>
    <row r="4" spans="7:15" ht="15.75" customHeight="1">
      <c r="G4" s="193"/>
      <c r="H4" s="193"/>
      <c r="I4" s="193"/>
      <c r="L4" s="17"/>
      <c r="M4" s="17"/>
      <c r="N4" s="17"/>
      <c r="O4" s="17"/>
    </row>
    <row r="5" spans="3:15" ht="14.25" customHeight="1" hidden="1">
      <c r="C5" s="30"/>
      <c r="D5" s="30"/>
      <c r="E5" s="30"/>
      <c r="F5" s="30"/>
      <c r="G5" s="32"/>
      <c r="H5" s="35"/>
      <c r="I5" s="35"/>
      <c r="J5" s="9"/>
      <c r="K5" s="9"/>
      <c r="L5" s="9"/>
      <c r="M5" s="9"/>
      <c r="N5" s="9"/>
      <c r="O5" s="9"/>
    </row>
    <row r="6" spans="3:15" ht="14.25" customHeight="1">
      <c r="C6" s="30"/>
      <c r="D6" s="30"/>
      <c r="E6" s="30"/>
      <c r="F6" s="30"/>
      <c r="G6" s="32"/>
      <c r="H6" s="35"/>
      <c r="I6" s="35"/>
      <c r="J6" s="9"/>
      <c r="K6" s="9"/>
      <c r="L6" s="9"/>
      <c r="M6" s="9"/>
      <c r="N6" s="9"/>
      <c r="O6" s="9"/>
    </row>
    <row r="7" spans="1:16" s="5" customFormat="1" ht="36" customHeight="1">
      <c r="A7" s="190" t="s">
        <v>127</v>
      </c>
      <c r="B7" s="190"/>
      <c r="C7" s="190"/>
      <c r="D7" s="190"/>
      <c r="E7" s="190"/>
      <c r="F7" s="190"/>
      <c r="G7" s="190"/>
      <c r="H7" s="190"/>
      <c r="I7" s="190"/>
      <c r="J7" s="10"/>
      <c r="K7" s="10"/>
      <c r="L7" s="10"/>
      <c r="M7" s="10"/>
      <c r="N7" s="10"/>
      <c r="O7" s="10"/>
      <c r="P7" s="18"/>
    </row>
    <row r="8" spans="1:16" s="5" customFormat="1" ht="18" customHeight="1">
      <c r="A8" s="190"/>
      <c r="B8" s="190"/>
      <c r="C8" s="190"/>
      <c r="D8" s="190"/>
      <c r="E8" s="190"/>
      <c r="F8" s="190"/>
      <c r="G8" s="190"/>
      <c r="H8" s="190"/>
      <c r="I8" s="190"/>
      <c r="J8" s="10"/>
      <c r="K8" s="10"/>
      <c r="L8" s="10"/>
      <c r="M8" s="10"/>
      <c r="N8" s="10"/>
      <c r="O8" s="10"/>
      <c r="P8" s="18"/>
    </row>
    <row r="9" spans="1:9" ht="14.25" customHeight="1">
      <c r="A9" s="148"/>
      <c r="B9" s="148"/>
      <c r="C9" s="53"/>
      <c r="D9" s="53"/>
      <c r="E9" s="53"/>
      <c r="F9" s="53"/>
      <c r="G9" s="53"/>
      <c r="H9" s="149"/>
      <c r="I9" s="150" t="s">
        <v>9</v>
      </c>
    </row>
    <row r="10" spans="1:9" ht="14.25" customHeight="1">
      <c r="A10" s="197" t="s">
        <v>10</v>
      </c>
      <c r="B10" s="191" t="s">
        <v>129</v>
      </c>
      <c r="C10" s="196" t="s">
        <v>14</v>
      </c>
      <c r="D10" s="196" t="s">
        <v>15</v>
      </c>
      <c r="E10" s="196" t="s">
        <v>16</v>
      </c>
      <c r="F10" s="196" t="s">
        <v>17</v>
      </c>
      <c r="G10" s="195" t="s">
        <v>45</v>
      </c>
      <c r="H10" s="195"/>
      <c r="I10" s="195"/>
    </row>
    <row r="11" spans="1:15" ht="21" customHeight="1">
      <c r="A11" s="197"/>
      <c r="B11" s="192"/>
      <c r="C11" s="196"/>
      <c r="D11" s="196"/>
      <c r="E11" s="196"/>
      <c r="F11" s="196"/>
      <c r="G11" s="151">
        <v>2021</v>
      </c>
      <c r="H11" s="151">
        <v>2022</v>
      </c>
      <c r="I11" s="151">
        <v>2023</v>
      </c>
      <c r="J11" s="12"/>
      <c r="K11" s="12"/>
      <c r="L11" s="12"/>
      <c r="M11" s="12"/>
      <c r="N11" s="12"/>
      <c r="O11" s="12"/>
    </row>
    <row r="12" spans="1:15" ht="21" customHeight="1">
      <c r="A12" s="152" t="s">
        <v>128</v>
      </c>
      <c r="B12" s="153">
        <v>335</v>
      </c>
      <c r="C12" s="154"/>
      <c r="D12" s="154"/>
      <c r="E12" s="154"/>
      <c r="F12" s="154"/>
      <c r="G12" s="155">
        <f>G13+G46+G53+G59+G80+G102+G108+G116+G123</f>
        <v>29640.72382</v>
      </c>
      <c r="H12" s="155" t="e">
        <f>H13+H46+H53+H59+H80+H102+H108+H116+H123</f>
        <v>#REF!</v>
      </c>
      <c r="I12" s="155" t="e">
        <f>I13+I46+I53+I59+I80+I102+I108+I116+I123</f>
        <v>#REF!</v>
      </c>
      <c r="J12" s="12"/>
      <c r="K12" s="12"/>
      <c r="L12" s="12"/>
      <c r="M12" s="12"/>
      <c r="N12" s="12"/>
      <c r="O12" s="12"/>
    </row>
    <row r="13" spans="1:16" s="6" customFormat="1" ht="18" customHeight="1">
      <c r="A13" s="156" t="s">
        <v>30</v>
      </c>
      <c r="B13" s="157">
        <v>335</v>
      </c>
      <c r="C13" s="55" t="s">
        <v>18</v>
      </c>
      <c r="D13" s="55"/>
      <c r="E13" s="56"/>
      <c r="F13" s="55"/>
      <c r="G13" s="57">
        <f>G14+G19+G29+G39+G34</f>
        <v>4919.7</v>
      </c>
      <c r="H13" s="57">
        <f>H14+H19+H29+H39+H34</f>
        <v>5192.9</v>
      </c>
      <c r="I13" s="57">
        <f>I14+I19+I29+I39+I34</f>
        <v>5187.7</v>
      </c>
      <c r="J13" s="12"/>
      <c r="K13" s="12"/>
      <c r="L13" s="12"/>
      <c r="M13" s="12"/>
      <c r="N13" s="12"/>
      <c r="O13" s="12"/>
      <c r="P13" s="20"/>
    </row>
    <row r="14" spans="1:16" s="39" customFormat="1" ht="37.5" customHeight="1">
      <c r="A14" s="117" t="s">
        <v>44</v>
      </c>
      <c r="B14" s="138">
        <v>335</v>
      </c>
      <c r="C14" s="55" t="str">
        <f>C13</f>
        <v>01</v>
      </c>
      <c r="D14" s="55" t="s">
        <v>19</v>
      </c>
      <c r="E14" s="84"/>
      <c r="F14" s="85"/>
      <c r="G14" s="57">
        <f aca="true" t="shared" si="0" ref="G14:I17">G15</f>
        <v>1014.1</v>
      </c>
      <c r="H14" s="57">
        <f t="shared" si="0"/>
        <v>1014.1</v>
      </c>
      <c r="I14" s="57">
        <f t="shared" si="0"/>
        <v>1014.1</v>
      </c>
      <c r="J14" s="77">
        <f>G18+G22+G32+G37+G42</f>
        <v>4760.6</v>
      </c>
      <c r="K14" s="77">
        <f>H18+H22+H32+H37+H42</f>
        <v>4737.8</v>
      </c>
      <c r="L14" s="77">
        <f>I18+I22+I32+I37+I42</f>
        <v>4436.599999999999</v>
      </c>
      <c r="M14" s="37"/>
      <c r="N14" s="37"/>
      <c r="O14" s="37"/>
      <c r="P14" s="38"/>
    </row>
    <row r="15" spans="1:16" s="39" customFormat="1" ht="18.75" customHeight="1">
      <c r="A15" s="117" t="s">
        <v>81</v>
      </c>
      <c r="B15" s="138">
        <v>335</v>
      </c>
      <c r="C15" s="55" t="s">
        <v>18</v>
      </c>
      <c r="D15" s="55" t="s">
        <v>19</v>
      </c>
      <c r="E15" s="67" t="s">
        <v>78</v>
      </c>
      <c r="F15" s="85"/>
      <c r="G15" s="57">
        <f t="shared" si="0"/>
        <v>1014.1</v>
      </c>
      <c r="H15" s="57">
        <f t="shared" si="0"/>
        <v>1014.1</v>
      </c>
      <c r="I15" s="57">
        <f t="shared" si="0"/>
        <v>1014.1</v>
      </c>
      <c r="J15" s="77"/>
      <c r="K15" s="77"/>
      <c r="L15" s="77"/>
      <c r="M15" s="37"/>
      <c r="N15" s="37"/>
      <c r="O15" s="37"/>
      <c r="P15" s="38"/>
    </row>
    <row r="16" spans="1:16" s="39" customFormat="1" ht="17.25" customHeight="1">
      <c r="A16" s="117" t="s">
        <v>4</v>
      </c>
      <c r="B16" s="138">
        <v>335</v>
      </c>
      <c r="C16" s="66" t="s">
        <v>18</v>
      </c>
      <c r="D16" s="66" t="s">
        <v>19</v>
      </c>
      <c r="E16" s="68">
        <v>2010000000</v>
      </c>
      <c r="F16" s="85"/>
      <c r="G16" s="57">
        <f t="shared" si="0"/>
        <v>1014.1</v>
      </c>
      <c r="H16" s="57">
        <f t="shared" si="0"/>
        <v>1014.1</v>
      </c>
      <c r="I16" s="57">
        <f t="shared" si="0"/>
        <v>1014.1</v>
      </c>
      <c r="J16" s="77"/>
      <c r="K16" s="77"/>
      <c r="L16" s="77"/>
      <c r="M16" s="37"/>
      <c r="N16" s="37"/>
      <c r="O16" s="37"/>
      <c r="P16" s="38"/>
    </row>
    <row r="17" spans="1:16" s="42" customFormat="1" ht="33" customHeight="1">
      <c r="A17" s="118" t="s">
        <v>51</v>
      </c>
      <c r="B17" s="139">
        <v>335</v>
      </c>
      <c r="C17" s="100" t="s">
        <v>18</v>
      </c>
      <c r="D17" s="100" t="s">
        <v>19</v>
      </c>
      <c r="E17" s="103">
        <v>2010001000</v>
      </c>
      <c r="F17" s="115"/>
      <c r="G17" s="102">
        <f t="shared" si="0"/>
        <v>1014.1</v>
      </c>
      <c r="H17" s="102">
        <f t="shared" si="0"/>
        <v>1014.1</v>
      </c>
      <c r="I17" s="102">
        <f t="shared" si="0"/>
        <v>1014.1</v>
      </c>
      <c r="J17" s="45"/>
      <c r="K17" s="45"/>
      <c r="L17" s="45"/>
      <c r="M17" s="40"/>
      <c r="N17" s="40"/>
      <c r="O17" s="40"/>
      <c r="P17" s="41"/>
    </row>
    <row r="18" spans="1:16" s="42" customFormat="1" ht="33">
      <c r="A18" s="99" t="s">
        <v>58</v>
      </c>
      <c r="B18" s="145">
        <v>335</v>
      </c>
      <c r="C18" s="53" t="s">
        <v>18</v>
      </c>
      <c r="D18" s="53" t="s">
        <v>19</v>
      </c>
      <c r="E18" s="60">
        <v>2010001000</v>
      </c>
      <c r="F18" s="53" t="s">
        <v>52</v>
      </c>
      <c r="G18" s="52">
        <f>748.1+40.1+225.9</f>
        <v>1014.1</v>
      </c>
      <c r="H18" s="52">
        <f>748.1+40.1+225.9</f>
        <v>1014.1</v>
      </c>
      <c r="I18" s="52">
        <f>748.1+40.1+225.9</f>
        <v>1014.1</v>
      </c>
      <c r="J18" s="11"/>
      <c r="K18" s="11"/>
      <c r="L18" s="11"/>
      <c r="M18" s="40"/>
      <c r="N18" s="40"/>
      <c r="O18" s="40"/>
      <c r="P18" s="41"/>
    </row>
    <row r="19" spans="1:16" s="2" customFormat="1" ht="54" customHeight="1">
      <c r="A19" s="119" t="s">
        <v>36</v>
      </c>
      <c r="B19" s="138">
        <v>335</v>
      </c>
      <c r="C19" s="54" t="str">
        <f>C$13</f>
        <v>01</v>
      </c>
      <c r="D19" s="55" t="s">
        <v>27</v>
      </c>
      <c r="E19" s="56"/>
      <c r="F19" s="55"/>
      <c r="G19" s="57">
        <f aca="true" t="shared" si="1" ref="G19:I20">G20</f>
        <v>3636.69</v>
      </c>
      <c r="H19" s="57">
        <f t="shared" si="1"/>
        <v>3613.89</v>
      </c>
      <c r="I19" s="57">
        <f t="shared" si="1"/>
        <v>3312.6899999999996</v>
      </c>
      <c r="J19" s="12"/>
      <c r="K19" s="12"/>
      <c r="L19" s="12"/>
      <c r="M19" s="12"/>
      <c r="N19" s="12"/>
      <c r="O19" s="12"/>
      <c r="P19" s="19"/>
    </row>
    <row r="20" spans="1:16" s="2" customFormat="1" ht="20.25" customHeight="1">
      <c r="A20" s="117" t="s">
        <v>81</v>
      </c>
      <c r="B20" s="138">
        <v>335</v>
      </c>
      <c r="C20" s="66" t="s">
        <v>18</v>
      </c>
      <c r="D20" s="66" t="s">
        <v>27</v>
      </c>
      <c r="E20" s="68" t="s">
        <v>78</v>
      </c>
      <c r="F20" s="53"/>
      <c r="G20" s="65">
        <f t="shared" si="1"/>
        <v>3636.69</v>
      </c>
      <c r="H20" s="65">
        <f t="shared" si="1"/>
        <v>3613.89</v>
      </c>
      <c r="I20" s="65">
        <f t="shared" si="1"/>
        <v>3312.6899999999996</v>
      </c>
      <c r="J20" s="12"/>
      <c r="K20" s="12"/>
      <c r="L20" s="12"/>
      <c r="M20" s="12"/>
      <c r="N20" s="12"/>
      <c r="O20" s="12"/>
      <c r="P20" s="19"/>
    </row>
    <row r="21" spans="1:16" s="2" customFormat="1" ht="33">
      <c r="A21" s="117" t="s">
        <v>5</v>
      </c>
      <c r="B21" s="138">
        <v>335</v>
      </c>
      <c r="C21" s="86" t="s">
        <v>18</v>
      </c>
      <c r="D21" s="66" t="s">
        <v>27</v>
      </c>
      <c r="E21" s="66" t="s">
        <v>61</v>
      </c>
      <c r="F21" s="68"/>
      <c r="G21" s="65">
        <f>SUM(G22+G26)</f>
        <v>3636.69</v>
      </c>
      <c r="H21" s="65">
        <f>SUM(H22+H26)</f>
        <v>3613.89</v>
      </c>
      <c r="I21" s="65">
        <f>SUM(I22+I26)</f>
        <v>3312.6899999999996</v>
      </c>
      <c r="J21" s="12"/>
      <c r="K21" s="12"/>
      <c r="L21" s="12"/>
      <c r="M21" s="12"/>
      <c r="N21" s="12"/>
      <c r="O21" s="12"/>
      <c r="P21" s="19"/>
    </row>
    <row r="22" spans="1:16" s="44" customFormat="1" ht="36" customHeight="1">
      <c r="A22" s="116" t="s">
        <v>51</v>
      </c>
      <c r="B22" s="139">
        <v>335</v>
      </c>
      <c r="C22" s="100" t="s">
        <v>18</v>
      </c>
      <c r="D22" s="100" t="s">
        <v>27</v>
      </c>
      <c r="E22" s="103">
        <v>2020001000</v>
      </c>
      <c r="F22" s="100"/>
      <c r="G22" s="102">
        <f>G23+G24+G25</f>
        <v>3477.59</v>
      </c>
      <c r="H22" s="102">
        <f>H23+H24+H25</f>
        <v>3454.79</v>
      </c>
      <c r="I22" s="102">
        <f>I23+I24+I25</f>
        <v>3153.5899999999997</v>
      </c>
      <c r="J22" s="11"/>
      <c r="K22" s="11"/>
      <c r="L22" s="11"/>
      <c r="M22" s="40"/>
      <c r="N22" s="40"/>
      <c r="O22" s="40"/>
      <c r="P22" s="43"/>
    </row>
    <row r="23" spans="1:16" s="44" customFormat="1" ht="33">
      <c r="A23" s="99" t="s">
        <v>58</v>
      </c>
      <c r="B23" s="145">
        <v>335</v>
      </c>
      <c r="C23" s="53" t="s">
        <v>18</v>
      </c>
      <c r="D23" s="53" t="s">
        <v>27</v>
      </c>
      <c r="E23" s="60">
        <v>2020001000</v>
      </c>
      <c r="F23" s="53" t="s">
        <v>52</v>
      </c>
      <c r="G23" s="52">
        <f>2154.1+80.2+650.5</f>
        <v>2884.7999999999997</v>
      </c>
      <c r="H23" s="52">
        <f>2154.1+80.2+650.5</f>
        <v>2884.7999999999997</v>
      </c>
      <c r="I23" s="52">
        <f>2154.1+80.2+650.5</f>
        <v>2884.7999999999997</v>
      </c>
      <c r="J23" s="11"/>
      <c r="K23" s="11"/>
      <c r="L23" s="11"/>
      <c r="M23" s="40"/>
      <c r="N23" s="40"/>
      <c r="O23" s="40"/>
      <c r="P23" s="43"/>
    </row>
    <row r="24" spans="1:16" s="44" customFormat="1" ht="33">
      <c r="A24" s="99" t="s">
        <v>57</v>
      </c>
      <c r="B24" s="145">
        <v>335</v>
      </c>
      <c r="C24" s="53" t="s">
        <v>18</v>
      </c>
      <c r="D24" s="53" t="s">
        <v>27</v>
      </c>
      <c r="E24" s="60">
        <v>2020001000</v>
      </c>
      <c r="F24" s="53" t="s">
        <v>53</v>
      </c>
      <c r="G24" s="52">
        <f>571-0.01</f>
        <v>570.99</v>
      </c>
      <c r="H24" s="52">
        <f>571-0.01-1</f>
        <v>569.99</v>
      </c>
      <c r="I24" s="52">
        <f>571-0.01-301.2-1</f>
        <v>268.79</v>
      </c>
      <c r="J24" s="11"/>
      <c r="K24" s="11"/>
      <c r="L24" s="11"/>
      <c r="M24" s="40"/>
      <c r="N24" s="40"/>
      <c r="O24" s="40"/>
      <c r="P24" s="43"/>
    </row>
    <row r="25" spans="1:16" s="44" customFormat="1" ht="16.5">
      <c r="A25" s="120" t="s">
        <v>55</v>
      </c>
      <c r="B25" s="145">
        <v>335</v>
      </c>
      <c r="C25" s="53" t="s">
        <v>18</v>
      </c>
      <c r="D25" s="53" t="s">
        <v>27</v>
      </c>
      <c r="E25" s="60">
        <v>2020001000</v>
      </c>
      <c r="F25" s="53" t="s">
        <v>54</v>
      </c>
      <c r="G25" s="52">
        <f>21.8</f>
        <v>21.8</v>
      </c>
      <c r="H25" s="52">
        <v>0</v>
      </c>
      <c r="I25" s="52">
        <v>0</v>
      </c>
      <c r="J25" s="11"/>
      <c r="K25" s="11"/>
      <c r="L25" s="11"/>
      <c r="M25" s="40"/>
      <c r="N25" s="40"/>
      <c r="O25" s="40"/>
      <c r="P25" s="43"/>
    </row>
    <row r="26" spans="1:16" s="3" customFormat="1" ht="51.75" customHeight="1">
      <c r="A26" s="116" t="s">
        <v>62</v>
      </c>
      <c r="B26" s="139">
        <v>335</v>
      </c>
      <c r="C26" s="100" t="s">
        <v>18</v>
      </c>
      <c r="D26" s="100" t="s">
        <v>27</v>
      </c>
      <c r="E26" s="103">
        <v>2020070280</v>
      </c>
      <c r="F26" s="100"/>
      <c r="G26" s="102">
        <f>G27+G28</f>
        <v>159.1</v>
      </c>
      <c r="H26" s="102">
        <f>H27+H28</f>
        <v>159.1</v>
      </c>
      <c r="I26" s="102">
        <f>I27+I28</f>
        <v>159.1</v>
      </c>
      <c r="J26" s="11"/>
      <c r="K26" s="11"/>
      <c r="L26" s="11"/>
      <c r="M26" s="11"/>
      <c r="N26" s="11"/>
      <c r="O26" s="11"/>
      <c r="P26" s="21"/>
    </row>
    <row r="27" spans="1:16" s="3" customFormat="1" ht="33">
      <c r="A27" s="99" t="s">
        <v>58</v>
      </c>
      <c r="B27" s="145">
        <v>335</v>
      </c>
      <c r="C27" s="53" t="s">
        <v>18</v>
      </c>
      <c r="D27" s="53" t="s">
        <v>27</v>
      </c>
      <c r="E27" s="60">
        <v>2020070280</v>
      </c>
      <c r="F27" s="53" t="s">
        <v>52</v>
      </c>
      <c r="G27" s="52">
        <f>116.9+35.3</f>
        <v>152.2</v>
      </c>
      <c r="H27" s="52">
        <f>116.9+35.3</f>
        <v>152.2</v>
      </c>
      <c r="I27" s="52">
        <f>116.9+35.3</f>
        <v>152.2</v>
      </c>
      <c r="J27" s="11"/>
      <c r="K27" s="11"/>
      <c r="L27" s="11"/>
      <c r="M27" s="11"/>
      <c r="N27" s="11"/>
      <c r="O27" s="11"/>
      <c r="P27" s="21"/>
    </row>
    <row r="28" spans="1:16" s="3" customFormat="1" ht="33">
      <c r="A28" s="99" t="s">
        <v>57</v>
      </c>
      <c r="B28" s="145">
        <v>335</v>
      </c>
      <c r="C28" s="53" t="s">
        <v>18</v>
      </c>
      <c r="D28" s="53" t="s">
        <v>27</v>
      </c>
      <c r="E28" s="60">
        <v>2020070280</v>
      </c>
      <c r="F28" s="53" t="s">
        <v>53</v>
      </c>
      <c r="G28" s="52">
        <v>6.9</v>
      </c>
      <c r="H28" s="52">
        <v>6.9</v>
      </c>
      <c r="I28" s="52">
        <v>6.9</v>
      </c>
      <c r="J28" s="11"/>
      <c r="K28" s="11"/>
      <c r="L28" s="11"/>
      <c r="M28" s="11"/>
      <c r="N28" s="11"/>
      <c r="O28" s="11"/>
      <c r="P28" s="21"/>
    </row>
    <row r="29" spans="1:16" s="2" customFormat="1" ht="49.5" customHeight="1">
      <c r="A29" s="119" t="s">
        <v>37</v>
      </c>
      <c r="B29" s="138">
        <v>335</v>
      </c>
      <c r="C29" s="54" t="str">
        <f>C13</f>
        <v>01</v>
      </c>
      <c r="D29" s="55" t="s">
        <v>26</v>
      </c>
      <c r="E29" s="56"/>
      <c r="F29" s="55"/>
      <c r="G29" s="57">
        <f aca="true" t="shared" si="2" ref="G29:I30">G30</f>
        <v>147.91</v>
      </c>
      <c r="H29" s="57">
        <f t="shared" si="2"/>
        <v>147.91</v>
      </c>
      <c r="I29" s="57">
        <f t="shared" si="2"/>
        <v>147.91</v>
      </c>
      <c r="J29" s="12"/>
      <c r="K29" s="12"/>
      <c r="L29" s="12"/>
      <c r="M29" s="12"/>
      <c r="N29" s="12"/>
      <c r="O29" s="12"/>
      <c r="P29" s="19"/>
    </row>
    <row r="30" spans="1:16" s="2" customFormat="1" ht="17.25" customHeight="1">
      <c r="A30" s="117" t="s">
        <v>81</v>
      </c>
      <c r="B30" s="138">
        <v>335</v>
      </c>
      <c r="C30" s="54" t="str">
        <f>C14</f>
        <v>01</v>
      </c>
      <c r="D30" s="55" t="s">
        <v>26</v>
      </c>
      <c r="E30" s="56" t="s">
        <v>78</v>
      </c>
      <c r="F30" s="55"/>
      <c r="G30" s="57">
        <f t="shared" si="2"/>
        <v>147.91</v>
      </c>
      <c r="H30" s="57">
        <f t="shared" si="2"/>
        <v>147.91</v>
      </c>
      <c r="I30" s="57">
        <f t="shared" si="2"/>
        <v>147.91</v>
      </c>
      <c r="J30" s="12"/>
      <c r="K30" s="12"/>
      <c r="L30" s="12"/>
      <c r="M30" s="12"/>
      <c r="N30" s="12"/>
      <c r="O30" s="12"/>
      <c r="P30" s="19"/>
    </row>
    <row r="31" spans="1:9" ht="19.5" customHeight="1">
      <c r="A31" s="117" t="s">
        <v>63</v>
      </c>
      <c r="B31" s="138">
        <v>335</v>
      </c>
      <c r="C31" s="86" t="s">
        <v>18</v>
      </c>
      <c r="D31" s="66" t="s">
        <v>26</v>
      </c>
      <c r="E31" s="66" t="s">
        <v>64</v>
      </c>
      <c r="F31" s="53"/>
      <c r="G31" s="65">
        <f aca="true" t="shared" si="3" ref="G31:I32">G32</f>
        <v>147.91</v>
      </c>
      <c r="H31" s="65">
        <f t="shared" si="3"/>
        <v>147.91</v>
      </c>
      <c r="I31" s="65">
        <f t="shared" si="3"/>
        <v>147.91</v>
      </c>
    </row>
    <row r="32" spans="1:9" ht="66">
      <c r="A32" s="116" t="s">
        <v>3</v>
      </c>
      <c r="B32" s="139">
        <v>335</v>
      </c>
      <c r="C32" s="135" t="str">
        <f>C$13</f>
        <v>01</v>
      </c>
      <c r="D32" s="135" t="str">
        <f>D29</f>
        <v>06</v>
      </c>
      <c r="E32" s="103" t="s">
        <v>67</v>
      </c>
      <c r="F32" s="100"/>
      <c r="G32" s="102">
        <f>G33</f>
        <v>147.91</v>
      </c>
      <c r="H32" s="102">
        <f t="shared" si="3"/>
        <v>147.91</v>
      </c>
      <c r="I32" s="102">
        <f t="shared" si="3"/>
        <v>147.91</v>
      </c>
    </row>
    <row r="33" spans="1:16" s="42" customFormat="1" ht="16.5">
      <c r="A33" s="99" t="s">
        <v>66</v>
      </c>
      <c r="B33" s="145">
        <v>335</v>
      </c>
      <c r="C33" s="53" t="s">
        <v>18</v>
      </c>
      <c r="D33" s="53" t="s">
        <v>26</v>
      </c>
      <c r="E33" s="60" t="s">
        <v>67</v>
      </c>
      <c r="F33" s="53" t="s">
        <v>65</v>
      </c>
      <c r="G33" s="52">
        <f>147.91</f>
        <v>147.91</v>
      </c>
      <c r="H33" s="52">
        <v>147.91</v>
      </c>
      <c r="I33" s="52">
        <v>147.91</v>
      </c>
      <c r="J33" s="11"/>
      <c r="K33" s="11"/>
      <c r="L33" s="11"/>
      <c r="M33" s="40"/>
      <c r="N33" s="40"/>
      <c r="O33" s="40"/>
      <c r="P33" s="41"/>
    </row>
    <row r="34" spans="1:15" ht="18.75" customHeight="1">
      <c r="A34" s="122" t="s">
        <v>13</v>
      </c>
      <c r="B34" s="141">
        <v>335</v>
      </c>
      <c r="C34" s="54" t="str">
        <f>C$13</f>
        <v>01</v>
      </c>
      <c r="D34" s="55" t="s">
        <v>29</v>
      </c>
      <c r="E34" s="58"/>
      <c r="F34" s="53"/>
      <c r="G34" s="57">
        <f aca="true" t="shared" si="4" ref="G34:I35">G35</f>
        <v>1</v>
      </c>
      <c r="H34" s="57">
        <f t="shared" si="4"/>
        <v>1</v>
      </c>
      <c r="I34" s="57">
        <f t="shared" si="4"/>
        <v>1</v>
      </c>
      <c r="J34" s="12"/>
      <c r="K34" s="12"/>
      <c r="L34" s="12"/>
      <c r="M34" s="12"/>
      <c r="N34" s="12"/>
      <c r="O34" s="12"/>
    </row>
    <row r="35" spans="1:15" ht="20.25" customHeight="1">
      <c r="A35" s="117" t="s">
        <v>81</v>
      </c>
      <c r="B35" s="138">
        <v>335</v>
      </c>
      <c r="C35" s="54" t="str">
        <f>C$13</f>
        <v>01</v>
      </c>
      <c r="D35" s="55" t="s">
        <v>29</v>
      </c>
      <c r="E35" s="67" t="s">
        <v>78</v>
      </c>
      <c r="F35" s="53"/>
      <c r="G35" s="57">
        <f t="shared" si="4"/>
        <v>1</v>
      </c>
      <c r="H35" s="57">
        <f t="shared" si="4"/>
        <v>1</v>
      </c>
      <c r="I35" s="57">
        <f t="shared" si="4"/>
        <v>1</v>
      </c>
      <c r="J35" s="12"/>
      <c r="K35" s="12"/>
      <c r="L35" s="12"/>
      <c r="M35" s="12"/>
      <c r="N35" s="12"/>
      <c r="O35" s="12"/>
    </row>
    <row r="36" spans="1:15" ht="18.75" customHeight="1">
      <c r="A36" s="123" t="s">
        <v>82</v>
      </c>
      <c r="B36" s="141">
        <v>335</v>
      </c>
      <c r="C36" s="87" t="str">
        <f>C$13</f>
        <v>01</v>
      </c>
      <c r="D36" s="66" t="s">
        <v>29</v>
      </c>
      <c r="E36" s="67" t="s">
        <v>68</v>
      </c>
      <c r="F36" s="66"/>
      <c r="G36" s="65">
        <f aca="true" t="shared" si="5" ref="G36:I37">G37</f>
        <v>1</v>
      </c>
      <c r="H36" s="65">
        <f t="shared" si="5"/>
        <v>1</v>
      </c>
      <c r="I36" s="65">
        <f t="shared" si="5"/>
        <v>1</v>
      </c>
      <c r="J36" s="12"/>
      <c r="K36" s="12"/>
      <c r="L36" s="12"/>
      <c r="M36" s="12"/>
      <c r="N36" s="12"/>
      <c r="O36" s="12"/>
    </row>
    <row r="37" spans="1:9" ht="19.5" customHeight="1">
      <c r="A37" s="116" t="s">
        <v>69</v>
      </c>
      <c r="B37" s="139">
        <v>335</v>
      </c>
      <c r="C37" s="135" t="str">
        <f>C$13</f>
        <v>01</v>
      </c>
      <c r="D37" s="135" t="str">
        <f>D34</f>
        <v>11</v>
      </c>
      <c r="E37" s="103">
        <v>2050025030</v>
      </c>
      <c r="F37" s="100"/>
      <c r="G37" s="102">
        <f t="shared" si="5"/>
        <v>1</v>
      </c>
      <c r="H37" s="102">
        <f t="shared" si="5"/>
        <v>1</v>
      </c>
      <c r="I37" s="102">
        <f t="shared" si="5"/>
        <v>1</v>
      </c>
    </row>
    <row r="38" spans="1:16" s="4" customFormat="1" ht="19.5" customHeight="1">
      <c r="A38" s="124" t="s">
        <v>47</v>
      </c>
      <c r="B38" s="89">
        <v>335</v>
      </c>
      <c r="C38" s="88" t="str">
        <f>C$13</f>
        <v>01</v>
      </c>
      <c r="D38" s="89" t="str">
        <f>D34</f>
        <v>11</v>
      </c>
      <c r="E38" s="60">
        <v>2050025030</v>
      </c>
      <c r="F38" s="53" t="s">
        <v>46</v>
      </c>
      <c r="G38" s="52">
        <v>1</v>
      </c>
      <c r="H38" s="52">
        <v>1</v>
      </c>
      <c r="I38" s="52">
        <v>1</v>
      </c>
      <c r="J38" s="13"/>
      <c r="K38" s="13"/>
      <c r="L38" s="13"/>
      <c r="M38" s="13"/>
      <c r="N38" s="13"/>
      <c r="O38" s="13"/>
      <c r="P38" s="22"/>
    </row>
    <row r="39" spans="1:16" s="39" customFormat="1" ht="23.25" customHeight="1">
      <c r="A39" s="122" t="s">
        <v>31</v>
      </c>
      <c r="B39" s="138">
        <v>335</v>
      </c>
      <c r="C39" s="55" t="s">
        <v>18</v>
      </c>
      <c r="D39" s="55" t="s">
        <v>40</v>
      </c>
      <c r="E39" s="56"/>
      <c r="F39" s="55"/>
      <c r="G39" s="57">
        <f aca="true" t="shared" si="6" ref="G39:I40">G40</f>
        <v>120</v>
      </c>
      <c r="H39" s="57">
        <f t="shared" si="6"/>
        <v>416</v>
      </c>
      <c r="I39" s="57">
        <f t="shared" si="6"/>
        <v>712</v>
      </c>
      <c r="J39" s="12"/>
      <c r="K39" s="12"/>
      <c r="L39" s="12"/>
      <c r="M39" s="37"/>
      <c r="N39" s="37"/>
      <c r="O39" s="37"/>
      <c r="P39" s="38"/>
    </row>
    <row r="40" spans="1:16" s="39" customFormat="1" ht="19.5" customHeight="1">
      <c r="A40" s="117" t="s">
        <v>81</v>
      </c>
      <c r="B40" s="138">
        <v>335</v>
      </c>
      <c r="C40" s="55" t="s">
        <v>18</v>
      </c>
      <c r="D40" s="55" t="s">
        <v>40</v>
      </c>
      <c r="E40" s="67" t="s">
        <v>78</v>
      </c>
      <c r="F40" s="53"/>
      <c r="G40" s="65">
        <f t="shared" si="6"/>
        <v>120</v>
      </c>
      <c r="H40" s="65">
        <f t="shared" si="6"/>
        <v>416</v>
      </c>
      <c r="I40" s="65">
        <f t="shared" si="6"/>
        <v>712</v>
      </c>
      <c r="J40" s="12"/>
      <c r="K40" s="12"/>
      <c r="L40" s="12"/>
      <c r="M40" s="37"/>
      <c r="N40" s="37"/>
      <c r="O40" s="37"/>
      <c r="P40" s="38"/>
    </row>
    <row r="41" spans="1:16" s="2" customFormat="1" ht="16.5">
      <c r="A41" s="123" t="s">
        <v>82</v>
      </c>
      <c r="B41" s="138">
        <v>335</v>
      </c>
      <c r="C41" s="55" t="s">
        <v>18</v>
      </c>
      <c r="D41" s="55" t="s">
        <v>40</v>
      </c>
      <c r="E41" s="67" t="s">
        <v>68</v>
      </c>
      <c r="F41" s="55"/>
      <c r="G41" s="57">
        <f>G42+G44</f>
        <v>120</v>
      </c>
      <c r="H41" s="57">
        <f>H42+H44</f>
        <v>416</v>
      </c>
      <c r="I41" s="57">
        <f>I42+I44</f>
        <v>712</v>
      </c>
      <c r="J41" s="12"/>
      <c r="K41" s="12"/>
      <c r="L41" s="12"/>
      <c r="M41" s="12"/>
      <c r="N41" s="12"/>
      <c r="O41" s="12"/>
      <c r="P41" s="19"/>
    </row>
    <row r="42" spans="1:16" s="2" customFormat="1" ht="20.25" customHeight="1">
      <c r="A42" s="118" t="s">
        <v>84</v>
      </c>
      <c r="B42" s="139">
        <v>335</v>
      </c>
      <c r="C42" s="100" t="s">
        <v>18</v>
      </c>
      <c r="D42" s="100" t="str">
        <f>D39</f>
        <v>13</v>
      </c>
      <c r="E42" s="101" t="s">
        <v>83</v>
      </c>
      <c r="F42" s="100"/>
      <c r="G42" s="102">
        <f>G43</f>
        <v>120</v>
      </c>
      <c r="H42" s="102">
        <f>H43</f>
        <v>120</v>
      </c>
      <c r="I42" s="102">
        <f>I43</f>
        <v>120</v>
      </c>
      <c r="J42" s="12"/>
      <c r="K42" s="12"/>
      <c r="L42" s="12"/>
      <c r="M42" s="12"/>
      <c r="N42" s="12"/>
      <c r="O42" s="12"/>
      <c r="P42" s="19"/>
    </row>
    <row r="43" spans="1:16" s="2" customFormat="1" ht="20.25" customHeight="1">
      <c r="A43" s="99" t="s">
        <v>86</v>
      </c>
      <c r="B43" s="145">
        <v>335</v>
      </c>
      <c r="C43" s="53" t="s">
        <v>18</v>
      </c>
      <c r="D43" s="53" t="s">
        <v>40</v>
      </c>
      <c r="E43" s="73" t="s">
        <v>83</v>
      </c>
      <c r="F43" s="53" t="s">
        <v>85</v>
      </c>
      <c r="G43" s="52">
        <f>120</f>
        <v>120</v>
      </c>
      <c r="H43" s="52">
        <f>120</f>
        <v>120</v>
      </c>
      <c r="I43" s="52">
        <f>120</f>
        <v>120</v>
      </c>
      <c r="J43" s="12"/>
      <c r="K43" s="12"/>
      <c r="L43" s="12"/>
      <c r="M43" s="12"/>
      <c r="N43" s="12"/>
      <c r="O43" s="12"/>
      <c r="P43" s="19"/>
    </row>
    <row r="44" spans="1:16" s="2" customFormat="1" ht="16.5">
      <c r="A44" s="136" t="s">
        <v>70</v>
      </c>
      <c r="B44" s="139">
        <v>335</v>
      </c>
      <c r="C44" s="100" t="s">
        <v>18</v>
      </c>
      <c r="D44" s="100" t="s">
        <v>40</v>
      </c>
      <c r="E44" s="103">
        <v>2050099990</v>
      </c>
      <c r="F44" s="100"/>
      <c r="G44" s="137">
        <f>SUM(G45)</f>
        <v>0</v>
      </c>
      <c r="H44" s="137">
        <f>SUM(H45)</f>
        <v>296</v>
      </c>
      <c r="I44" s="137">
        <f>SUM(I45)</f>
        <v>592</v>
      </c>
      <c r="J44" s="12"/>
      <c r="K44" s="12"/>
      <c r="L44" s="12"/>
      <c r="M44" s="12"/>
      <c r="N44" s="12"/>
      <c r="O44" s="12"/>
      <c r="P44" s="19"/>
    </row>
    <row r="45" spans="1:16" s="2" customFormat="1" ht="21" customHeight="1">
      <c r="A45" s="125" t="s">
        <v>47</v>
      </c>
      <c r="B45" s="89">
        <v>335</v>
      </c>
      <c r="C45" s="53" t="s">
        <v>18</v>
      </c>
      <c r="D45" s="53" t="s">
        <v>40</v>
      </c>
      <c r="E45" s="60">
        <v>2050099990</v>
      </c>
      <c r="F45" s="53" t="s">
        <v>46</v>
      </c>
      <c r="G45" s="61">
        <v>0</v>
      </c>
      <c r="H45" s="61">
        <f>296</f>
        <v>296</v>
      </c>
      <c r="I45" s="61">
        <f>592</f>
        <v>592</v>
      </c>
      <c r="J45" s="12"/>
      <c r="K45" s="12"/>
      <c r="L45" s="12"/>
      <c r="M45" s="12"/>
      <c r="N45" s="12"/>
      <c r="O45" s="12"/>
      <c r="P45" s="19"/>
    </row>
    <row r="46" spans="1:16" s="2" customFormat="1" ht="18.75">
      <c r="A46" s="158" t="s">
        <v>42</v>
      </c>
      <c r="B46" s="138">
        <v>335</v>
      </c>
      <c r="C46" s="55" t="s">
        <v>19</v>
      </c>
      <c r="D46" s="53"/>
      <c r="E46" s="58"/>
      <c r="F46" s="53"/>
      <c r="G46" s="57">
        <f aca="true" t="shared" si="7" ref="G46:I49">G47</f>
        <v>244.60000000000002</v>
      </c>
      <c r="H46" s="57">
        <f t="shared" si="7"/>
        <v>247</v>
      </c>
      <c r="I46" s="57">
        <f t="shared" si="7"/>
        <v>256.5</v>
      </c>
      <c r="J46" s="12"/>
      <c r="K46" s="12"/>
      <c r="L46" s="12"/>
      <c r="M46" s="12"/>
      <c r="N46" s="12"/>
      <c r="O46" s="12"/>
      <c r="P46" s="19"/>
    </row>
    <row r="47" spans="1:16" s="2" customFormat="1" ht="17.25" customHeight="1">
      <c r="A47" s="126" t="s">
        <v>43</v>
      </c>
      <c r="B47" s="138">
        <v>335</v>
      </c>
      <c r="C47" s="90" t="s">
        <v>19</v>
      </c>
      <c r="D47" s="90" t="s">
        <v>20</v>
      </c>
      <c r="E47" s="91"/>
      <c r="F47" s="63"/>
      <c r="G47" s="92">
        <f>G48</f>
        <v>244.60000000000002</v>
      </c>
      <c r="H47" s="92">
        <f t="shared" si="7"/>
        <v>247</v>
      </c>
      <c r="I47" s="92">
        <f t="shared" si="7"/>
        <v>256.5</v>
      </c>
      <c r="J47" s="12"/>
      <c r="K47" s="12"/>
      <c r="L47" s="12"/>
      <c r="M47" s="12"/>
      <c r="N47" s="12"/>
      <c r="O47" s="12"/>
      <c r="P47" s="19"/>
    </row>
    <row r="48" spans="1:16" s="2" customFormat="1" ht="19.5" customHeight="1">
      <c r="A48" s="126" t="s">
        <v>81</v>
      </c>
      <c r="B48" s="138">
        <v>335</v>
      </c>
      <c r="C48" s="93" t="s">
        <v>19</v>
      </c>
      <c r="D48" s="93" t="s">
        <v>20</v>
      </c>
      <c r="E48" s="62">
        <v>2000000000</v>
      </c>
      <c r="F48" s="63"/>
      <c r="G48" s="92">
        <f>G49</f>
        <v>244.60000000000002</v>
      </c>
      <c r="H48" s="92">
        <f>H49</f>
        <v>247</v>
      </c>
      <c r="I48" s="92">
        <f>I49</f>
        <v>256.5</v>
      </c>
      <c r="J48" s="12"/>
      <c r="K48" s="12"/>
      <c r="L48" s="12"/>
      <c r="M48" s="12"/>
      <c r="N48" s="12"/>
      <c r="O48" s="12"/>
      <c r="P48" s="19"/>
    </row>
    <row r="49" spans="1:16" s="2" customFormat="1" ht="20.25" customHeight="1">
      <c r="A49" s="123" t="s">
        <v>82</v>
      </c>
      <c r="B49" s="138">
        <v>335</v>
      </c>
      <c r="C49" s="93" t="s">
        <v>19</v>
      </c>
      <c r="D49" s="93" t="s">
        <v>20</v>
      </c>
      <c r="E49" s="62">
        <v>2050000000</v>
      </c>
      <c r="F49" s="63"/>
      <c r="G49" s="92">
        <f t="shared" si="7"/>
        <v>244.60000000000002</v>
      </c>
      <c r="H49" s="92">
        <f t="shared" si="7"/>
        <v>247</v>
      </c>
      <c r="I49" s="92">
        <f t="shared" si="7"/>
        <v>256.5</v>
      </c>
      <c r="J49" s="12"/>
      <c r="K49" s="159" t="e">
        <f>K45-#REF!</f>
        <v>#REF!</v>
      </c>
      <c r="L49" s="159" t="e">
        <f>L45-#REF!</f>
        <v>#REF!</v>
      </c>
      <c r="M49" s="12"/>
      <c r="N49" s="12"/>
      <c r="O49" s="12"/>
      <c r="P49" s="19"/>
    </row>
    <row r="50" spans="1:16" s="2" customFormat="1" ht="33">
      <c r="A50" s="127" t="s">
        <v>7</v>
      </c>
      <c r="B50" s="139">
        <v>335</v>
      </c>
      <c r="C50" s="113" t="s">
        <v>19</v>
      </c>
      <c r="D50" s="113" t="s">
        <v>20</v>
      </c>
      <c r="E50" s="103">
        <v>2050051180</v>
      </c>
      <c r="F50" s="113"/>
      <c r="G50" s="114">
        <f>G51+G52</f>
        <v>244.60000000000002</v>
      </c>
      <c r="H50" s="114">
        <f>H51+H52</f>
        <v>247</v>
      </c>
      <c r="I50" s="114">
        <f>I51+I52</f>
        <v>256.5</v>
      </c>
      <c r="J50" s="12"/>
      <c r="K50" s="12"/>
      <c r="L50" s="12"/>
      <c r="M50" s="12"/>
      <c r="N50" s="12"/>
      <c r="O50" s="12"/>
      <c r="P50" s="19"/>
    </row>
    <row r="51" spans="1:9" ht="34.5" customHeight="1">
      <c r="A51" s="99" t="s">
        <v>58</v>
      </c>
      <c r="B51" s="145">
        <v>335</v>
      </c>
      <c r="C51" s="63" t="s">
        <v>19</v>
      </c>
      <c r="D51" s="63" t="s">
        <v>20</v>
      </c>
      <c r="E51" s="74">
        <v>2050051180</v>
      </c>
      <c r="F51" s="63" t="s">
        <v>52</v>
      </c>
      <c r="G51" s="94">
        <f>207.9</f>
        <v>207.9</v>
      </c>
      <c r="H51" s="94">
        <f>207.9</f>
        <v>207.9</v>
      </c>
      <c r="I51" s="94">
        <f>207.9</f>
        <v>207.9</v>
      </c>
    </row>
    <row r="52" spans="1:9" ht="34.5" customHeight="1">
      <c r="A52" s="99" t="s">
        <v>57</v>
      </c>
      <c r="B52" s="145">
        <v>335</v>
      </c>
      <c r="C52" s="63" t="s">
        <v>19</v>
      </c>
      <c r="D52" s="63" t="s">
        <v>20</v>
      </c>
      <c r="E52" s="74">
        <v>2050051180</v>
      </c>
      <c r="F52" s="63" t="s">
        <v>53</v>
      </c>
      <c r="G52" s="94">
        <f>36.7</f>
        <v>36.7</v>
      </c>
      <c r="H52" s="94">
        <f>39.1</f>
        <v>39.1</v>
      </c>
      <c r="I52" s="94">
        <f>48.6</f>
        <v>48.6</v>
      </c>
    </row>
    <row r="53" spans="1:9" ht="37.5" customHeight="1">
      <c r="A53" s="156" t="s">
        <v>39</v>
      </c>
      <c r="B53" s="138">
        <v>335</v>
      </c>
      <c r="C53" s="55" t="s">
        <v>20</v>
      </c>
      <c r="D53" s="55"/>
      <c r="E53" s="56"/>
      <c r="F53" s="55"/>
      <c r="G53" s="57">
        <f aca="true" t="shared" si="8" ref="G53:I57">G54</f>
        <v>60.1</v>
      </c>
      <c r="H53" s="57">
        <f t="shared" si="8"/>
        <v>60.1</v>
      </c>
      <c r="I53" s="57">
        <f t="shared" si="8"/>
        <v>60.1</v>
      </c>
    </row>
    <row r="54" spans="1:9" ht="49.5">
      <c r="A54" s="128" t="s">
        <v>60</v>
      </c>
      <c r="B54" s="138">
        <v>335</v>
      </c>
      <c r="C54" s="66" t="s">
        <v>20</v>
      </c>
      <c r="D54" s="66" t="s">
        <v>22</v>
      </c>
      <c r="E54" s="95"/>
      <c r="F54" s="66"/>
      <c r="G54" s="76">
        <f t="shared" si="8"/>
        <v>60.1</v>
      </c>
      <c r="H54" s="76">
        <f t="shared" si="8"/>
        <v>60.1</v>
      </c>
      <c r="I54" s="76">
        <f t="shared" si="8"/>
        <v>60.1</v>
      </c>
    </row>
    <row r="55" spans="1:9" ht="49.5">
      <c r="A55" s="128" t="s">
        <v>87</v>
      </c>
      <c r="B55" s="138">
        <v>335</v>
      </c>
      <c r="C55" s="66" t="s">
        <v>20</v>
      </c>
      <c r="D55" s="66" t="s">
        <v>22</v>
      </c>
      <c r="E55" s="68">
        <v>100000000</v>
      </c>
      <c r="F55" s="53"/>
      <c r="G55" s="76">
        <f t="shared" si="8"/>
        <v>60.1</v>
      </c>
      <c r="H55" s="76">
        <f t="shared" si="8"/>
        <v>60.1</v>
      </c>
      <c r="I55" s="76">
        <f t="shared" si="8"/>
        <v>60.1</v>
      </c>
    </row>
    <row r="56" spans="1:9" ht="51" customHeight="1">
      <c r="A56" s="128" t="s">
        <v>121</v>
      </c>
      <c r="B56" s="138">
        <v>335</v>
      </c>
      <c r="C56" s="66" t="s">
        <v>20</v>
      </c>
      <c r="D56" s="66" t="s">
        <v>22</v>
      </c>
      <c r="E56" s="68">
        <v>100500000</v>
      </c>
      <c r="F56" s="53"/>
      <c r="G56" s="76">
        <f t="shared" si="8"/>
        <v>60.1</v>
      </c>
      <c r="H56" s="76">
        <f t="shared" si="8"/>
        <v>60.1</v>
      </c>
      <c r="I56" s="76">
        <f t="shared" si="8"/>
        <v>60.1</v>
      </c>
    </row>
    <row r="57" spans="1:9" ht="19.5" customHeight="1">
      <c r="A57" s="127" t="s">
        <v>88</v>
      </c>
      <c r="B57" s="139">
        <v>335</v>
      </c>
      <c r="C57" s="100" t="s">
        <v>20</v>
      </c>
      <c r="D57" s="100" t="s">
        <v>22</v>
      </c>
      <c r="E57" s="103">
        <v>100525110</v>
      </c>
      <c r="F57" s="100"/>
      <c r="G57" s="112">
        <f t="shared" si="8"/>
        <v>60.1</v>
      </c>
      <c r="H57" s="112">
        <f t="shared" si="8"/>
        <v>60.1</v>
      </c>
      <c r="I57" s="112">
        <f t="shared" si="8"/>
        <v>60.1</v>
      </c>
    </row>
    <row r="58" spans="1:9" ht="33.75" customHeight="1">
      <c r="A58" s="121" t="s">
        <v>57</v>
      </c>
      <c r="B58" s="145">
        <v>335</v>
      </c>
      <c r="C58" s="71" t="s">
        <v>20</v>
      </c>
      <c r="D58" s="71" t="s">
        <v>22</v>
      </c>
      <c r="E58" s="74">
        <v>100525110</v>
      </c>
      <c r="F58" s="53" t="s">
        <v>53</v>
      </c>
      <c r="G58" s="75">
        <v>60.1</v>
      </c>
      <c r="H58" s="75">
        <f>60.1</f>
        <v>60.1</v>
      </c>
      <c r="I58" s="75">
        <v>60.1</v>
      </c>
    </row>
    <row r="59" spans="1:9" ht="18.75">
      <c r="A59" s="156" t="s">
        <v>32</v>
      </c>
      <c r="B59" s="138">
        <v>335</v>
      </c>
      <c r="C59" s="55" t="s">
        <v>27</v>
      </c>
      <c r="D59" s="55"/>
      <c r="E59" s="56"/>
      <c r="F59" s="55"/>
      <c r="G59" s="57">
        <f>G60+G75</f>
        <v>17269.52382</v>
      </c>
      <c r="H59" s="57" t="e">
        <f>H60+H75</f>
        <v>#REF!</v>
      </c>
      <c r="I59" s="57" t="e">
        <f>I60+I75</f>
        <v>#REF!</v>
      </c>
    </row>
    <row r="60" spans="1:16" s="28" customFormat="1" ht="24" customHeight="1">
      <c r="A60" s="126" t="s">
        <v>49</v>
      </c>
      <c r="B60" s="140">
        <v>335</v>
      </c>
      <c r="C60" s="55" t="s">
        <v>27</v>
      </c>
      <c r="D60" s="55" t="s">
        <v>24</v>
      </c>
      <c r="E60" s="58"/>
      <c r="F60" s="53"/>
      <c r="G60" s="186">
        <f aca="true" t="shared" si="9" ref="G60:I61">G61</f>
        <v>17268.52382</v>
      </c>
      <c r="H60" s="186" t="e">
        <f t="shared" si="9"/>
        <v>#REF!</v>
      </c>
      <c r="I60" s="186" t="e">
        <f t="shared" si="9"/>
        <v>#REF!</v>
      </c>
      <c r="J60" s="12"/>
      <c r="K60" s="12"/>
      <c r="L60" s="12"/>
      <c r="M60" s="12"/>
      <c r="N60" s="12"/>
      <c r="O60" s="12"/>
      <c r="P60" s="27"/>
    </row>
    <row r="61" spans="1:16" s="28" customFormat="1" ht="49.5">
      <c r="A61" s="128" t="s">
        <v>87</v>
      </c>
      <c r="B61" s="140">
        <v>335</v>
      </c>
      <c r="C61" s="66" t="s">
        <v>27</v>
      </c>
      <c r="D61" s="66" t="s">
        <v>24</v>
      </c>
      <c r="E61" s="96" t="s">
        <v>89</v>
      </c>
      <c r="F61" s="66"/>
      <c r="G61" s="65">
        <f t="shared" si="9"/>
        <v>17268.52382</v>
      </c>
      <c r="H61" s="65" t="e">
        <f t="shared" si="9"/>
        <v>#REF!</v>
      </c>
      <c r="I61" s="65" t="e">
        <f t="shared" si="9"/>
        <v>#REF!</v>
      </c>
      <c r="J61" s="12"/>
      <c r="K61" s="12"/>
      <c r="L61" s="12"/>
      <c r="M61" s="12"/>
      <c r="N61" s="12"/>
      <c r="O61" s="12"/>
      <c r="P61" s="27"/>
    </row>
    <row r="62" spans="1:16" s="28" customFormat="1" ht="51.75" customHeight="1">
      <c r="A62" s="119" t="s">
        <v>117</v>
      </c>
      <c r="B62" s="138">
        <v>335</v>
      </c>
      <c r="C62" s="55" t="s">
        <v>27</v>
      </c>
      <c r="D62" s="55" t="s">
        <v>24</v>
      </c>
      <c r="E62" s="96" t="s">
        <v>90</v>
      </c>
      <c r="F62" s="55"/>
      <c r="G62" s="57">
        <f>G63+G65+G67+G69+G71+G73</f>
        <v>17268.52382</v>
      </c>
      <c r="H62" s="57" t="e">
        <f>H63+H65+H67+H69+H71+H73</f>
        <v>#REF!</v>
      </c>
      <c r="I62" s="57" t="e">
        <f>I63+I65+I67+I69+I71+I73</f>
        <v>#REF!</v>
      </c>
      <c r="J62" s="12"/>
      <c r="K62" s="12"/>
      <c r="L62" s="12"/>
      <c r="M62" s="12"/>
      <c r="N62" s="12"/>
      <c r="O62" s="12"/>
      <c r="P62" s="27"/>
    </row>
    <row r="63" spans="1:16" s="28" customFormat="1" ht="49.5">
      <c r="A63" s="116" t="s">
        <v>119</v>
      </c>
      <c r="B63" s="139">
        <v>335</v>
      </c>
      <c r="C63" s="100" t="s">
        <v>27</v>
      </c>
      <c r="D63" s="100" t="s">
        <v>24</v>
      </c>
      <c r="E63" s="105" t="s">
        <v>92</v>
      </c>
      <c r="F63" s="100"/>
      <c r="G63" s="102">
        <f>G64</f>
        <v>1067.95382</v>
      </c>
      <c r="H63" s="102">
        <f>H64</f>
        <v>497.44</v>
      </c>
      <c r="I63" s="102">
        <f>I64</f>
        <v>446.32</v>
      </c>
      <c r="J63" s="12"/>
      <c r="K63" s="12"/>
      <c r="L63" s="12"/>
      <c r="M63" s="12"/>
      <c r="N63" s="12"/>
      <c r="O63" s="12"/>
      <c r="P63" s="27"/>
    </row>
    <row r="64" spans="1:16" s="2" customFormat="1" ht="33">
      <c r="A64" s="99" t="s">
        <v>57</v>
      </c>
      <c r="B64" s="145">
        <v>335</v>
      </c>
      <c r="C64" s="53" t="s">
        <v>27</v>
      </c>
      <c r="D64" s="53" t="s">
        <v>24</v>
      </c>
      <c r="E64" s="97" t="s">
        <v>92</v>
      </c>
      <c r="F64" s="53" t="s">
        <v>53</v>
      </c>
      <c r="G64" s="181">
        <v>1067.95382</v>
      </c>
      <c r="H64" s="181">
        <v>497.44</v>
      </c>
      <c r="I64" s="181">
        <v>446.32</v>
      </c>
      <c r="J64" s="11"/>
      <c r="K64" s="11"/>
      <c r="L64" s="11"/>
      <c r="M64" s="11"/>
      <c r="N64" s="11"/>
      <c r="O64" s="11"/>
      <c r="P64" s="19"/>
    </row>
    <row r="65" spans="1:16" s="2" customFormat="1" ht="49.5">
      <c r="A65" s="116" t="s">
        <v>118</v>
      </c>
      <c r="B65" s="139">
        <v>335</v>
      </c>
      <c r="C65" s="100" t="s">
        <v>27</v>
      </c>
      <c r="D65" s="100" t="s">
        <v>24</v>
      </c>
      <c r="E65" s="105" t="s">
        <v>91</v>
      </c>
      <c r="F65" s="100"/>
      <c r="G65" s="102">
        <f>G66</f>
        <v>110</v>
      </c>
      <c r="H65" s="102">
        <f>H66</f>
        <v>450.7</v>
      </c>
      <c r="I65" s="102">
        <f>I66</f>
        <v>520.2</v>
      </c>
      <c r="J65" s="11"/>
      <c r="K65" s="11"/>
      <c r="L65" s="11"/>
      <c r="M65" s="11"/>
      <c r="N65" s="11"/>
      <c r="O65" s="11"/>
      <c r="P65" s="19"/>
    </row>
    <row r="66" spans="1:16" s="2" customFormat="1" ht="33">
      <c r="A66" s="99" t="s">
        <v>57</v>
      </c>
      <c r="B66" s="145">
        <v>335</v>
      </c>
      <c r="C66" s="53" t="s">
        <v>27</v>
      </c>
      <c r="D66" s="53" t="s">
        <v>24</v>
      </c>
      <c r="E66" s="97" t="s">
        <v>91</v>
      </c>
      <c r="F66" s="53" t="s">
        <v>53</v>
      </c>
      <c r="G66" s="52">
        <v>110</v>
      </c>
      <c r="H66" s="52">
        <f>450.7</f>
        <v>450.7</v>
      </c>
      <c r="I66" s="52">
        <f>520.2</f>
        <v>520.2</v>
      </c>
      <c r="J66" s="11"/>
      <c r="K66" s="11"/>
      <c r="L66" s="11"/>
      <c r="M66" s="11"/>
      <c r="N66" s="11"/>
      <c r="O66" s="11"/>
      <c r="P66" s="19"/>
    </row>
    <row r="67" spans="1:16" s="2" customFormat="1" ht="36" customHeight="1">
      <c r="A67" s="116" t="s">
        <v>71</v>
      </c>
      <c r="B67" s="139">
        <v>335</v>
      </c>
      <c r="C67" s="100" t="s">
        <v>27</v>
      </c>
      <c r="D67" s="100" t="s">
        <v>24</v>
      </c>
      <c r="E67" s="105" t="s">
        <v>93</v>
      </c>
      <c r="F67" s="100"/>
      <c r="G67" s="102">
        <f>G68</f>
        <v>3012</v>
      </c>
      <c r="H67" s="102">
        <f>H68</f>
        <v>2008</v>
      </c>
      <c r="I67" s="102">
        <f>I68</f>
        <v>2008</v>
      </c>
      <c r="J67" s="11"/>
      <c r="K67" s="11"/>
      <c r="L67" s="11"/>
      <c r="M67" s="11"/>
      <c r="N67" s="11"/>
      <c r="O67" s="11"/>
      <c r="P67" s="19"/>
    </row>
    <row r="68" spans="1:16" s="2" customFormat="1" ht="33">
      <c r="A68" s="129" t="s">
        <v>57</v>
      </c>
      <c r="B68" s="147">
        <v>335</v>
      </c>
      <c r="C68" s="71" t="s">
        <v>27</v>
      </c>
      <c r="D68" s="71" t="s">
        <v>24</v>
      </c>
      <c r="E68" s="97" t="s">
        <v>93</v>
      </c>
      <c r="F68" s="71" t="s">
        <v>53</v>
      </c>
      <c r="G68" s="72">
        <f>3012</f>
        <v>3012</v>
      </c>
      <c r="H68" s="72">
        <f>2008</f>
        <v>2008</v>
      </c>
      <c r="I68" s="72">
        <f>2008</f>
        <v>2008</v>
      </c>
      <c r="J68" s="11"/>
      <c r="K68" s="11"/>
      <c r="L68" s="11"/>
      <c r="M68" s="11"/>
      <c r="N68" s="11"/>
      <c r="O68" s="11"/>
      <c r="P68" s="19"/>
    </row>
    <row r="69" spans="1:16" s="2" customFormat="1" ht="73.5" customHeight="1">
      <c r="A69" s="167" t="s">
        <v>136</v>
      </c>
      <c r="B69" s="168">
        <v>335</v>
      </c>
      <c r="C69" s="169" t="s">
        <v>27</v>
      </c>
      <c r="D69" s="169" t="s">
        <v>24</v>
      </c>
      <c r="E69" s="170" t="s">
        <v>98</v>
      </c>
      <c r="F69" s="169"/>
      <c r="G69" s="171">
        <f>G70</f>
        <v>603.57</v>
      </c>
      <c r="H69" s="171">
        <f>H70</f>
        <v>106</v>
      </c>
      <c r="I69" s="171">
        <f>I70</f>
        <v>106</v>
      </c>
      <c r="J69" s="11"/>
      <c r="K69" s="11"/>
      <c r="L69" s="11"/>
      <c r="M69" s="11"/>
      <c r="N69" s="11"/>
      <c r="O69" s="11"/>
      <c r="P69" s="19"/>
    </row>
    <row r="70" spans="1:16" s="2" customFormat="1" ht="33">
      <c r="A70" s="129" t="s">
        <v>57</v>
      </c>
      <c r="B70" s="147">
        <v>335</v>
      </c>
      <c r="C70" s="71" t="s">
        <v>27</v>
      </c>
      <c r="D70" s="71" t="s">
        <v>24</v>
      </c>
      <c r="E70" s="105" t="s">
        <v>131</v>
      </c>
      <c r="F70" s="71" t="s">
        <v>53</v>
      </c>
      <c r="G70" s="72">
        <v>603.57</v>
      </c>
      <c r="H70" s="72">
        <v>106</v>
      </c>
      <c r="I70" s="72">
        <v>106</v>
      </c>
      <c r="J70" s="11"/>
      <c r="K70" s="11"/>
      <c r="L70" s="11"/>
      <c r="M70" s="11"/>
      <c r="N70" s="11"/>
      <c r="O70" s="11"/>
      <c r="P70" s="19"/>
    </row>
    <row r="71" spans="1:16" s="2" customFormat="1" ht="99">
      <c r="A71" s="172" t="s">
        <v>95</v>
      </c>
      <c r="B71" s="173">
        <v>335</v>
      </c>
      <c r="C71" s="174" t="s">
        <v>27</v>
      </c>
      <c r="D71" s="174" t="s">
        <v>24</v>
      </c>
      <c r="E71" s="170" t="s">
        <v>94</v>
      </c>
      <c r="F71" s="174"/>
      <c r="G71" s="175">
        <f>G72</f>
        <v>12350</v>
      </c>
      <c r="H71" s="175" t="e">
        <f>H72+#REF!</f>
        <v>#REF!</v>
      </c>
      <c r="I71" s="175" t="e">
        <f>I72+#REF!</f>
        <v>#REF!</v>
      </c>
      <c r="J71" s="11"/>
      <c r="K71" s="11"/>
      <c r="L71" s="11"/>
      <c r="M71" s="11"/>
      <c r="N71" s="11"/>
      <c r="O71" s="11"/>
      <c r="P71" s="19"/>
    </row>
    <row r="72" spans="1:16" s="2" customFormat="1" ht="16.5">
      <c r="A72" s="176" t="s">
        <v>96</v>
      </c>
      <c r="B72" s="177">
        <v>335</v>
      </c>
      <c r="C72" s="169" t="s">
        <v>27</v>
      </c>
      <c r="D72" s="169" t="s">
        <v>24</v>
      </c>
      <c r="E72" s="178" t="s">
        <v>94</v>
      </c>
      <c r="F72" s="179" t="s">
        <v>97</v>
      </c>
      <c r="G72" s="171">
        <v>12350</v>
      </c>
      <c r="H72" s="171">
        <v>0</v>
      </c>
      <c r="I72" s="171">
        <v>0</v>
      </c>
      <c r="J72" s="11"/>
      <c r="K72" s="11"/>
      <c r="L72" s="11"/>
      <c r="M72" s="11"/>
      <c r="N72" s="11"/>
      <c r="O72" s="11"/>
      <c r="P72" s="19"/>
    </row>
    <row r="73" spans="1:16" s="2" customFormat="1" ht="91.5" customHeight="1">
      <c r="A73" s="187" t="s">
        <v>135</v>
      </c>
      <c r="B73" s="139">
        <v>335</v>
      </c>
      <c r="C73" s="100" t="s">
        <v>27</v>
      </c>
      <c r="D73" s="100" t="s">
        <v>24</v>
      </c>
      <c r="E73" s="105" t="s">
        <v>99</v>
      </c>
      <c r="F73" s="100"/>
      <c r="G73" s="175">
        <f>G74</f>
        <v>125</v>
      </c>
      <c r="H73" s="102" t="e">
        <f>H74+#REF!</f>
        <v>#REF!</v>
      </c>
      <c r="I73" s="102" t="e">
        <f>I74+#REF!</f>
        <v>#REF!</v>
      </c>
      <c r="J73" s="11"/>
      <c r="K73" s="11"/>
      <c r="L73" s="11"/>
      <c r="M73" s="11"/>
      <c r="N73" s="11"/>
      <c r="O73" s="11"/>
      <c r="P73" s="19"/>
    </row>
    <row r="74" spans="1:16" s="2" customFormat="1" ht="16.5">
      <c r="A74" s="176" t="s">
        <v>96</v>
      </c>
      <c r="B74" s="177">
        <v>335</v>
      </c>
      <c r="C74" s="179" t="s">
        <v>27</v>
      </c>
      <c r="D74" s="179" t="s">
        <v>24</v>
      </c>
      <c r="E74" s="180" t="s">
        <v>99</v>
      </c>
      <c r="F74" s="179" t="s">
        <v>97</v>
      </c>
      <c r="G74" s="181">
        <v>125</v>
      </c>
      <c r="H74" s="181">
        <v>0</v>
      </c>
      <c r="I74" s="181">
        <v>0</v>
      </c>
      <c r="J74" s="11"/>
      <c r="K74" s="11"/>
      <c r="L74" s="11"/>
      <c r="M74" s="11"/>
      <c r="N74" s="11"/>
      <c r="O74" s="11"/>
      <c r="P74" s="19"/>
    </row>
    <row r="75" spans="1:16" s="2" customFormat="1" ht="16.5">
      <c r="A75" s="122" t="s">
        <v>38</v>
      </c>
      <c r="B75" s="141">
        <v>335</v>
      </c>
      <c r="C75" s="54" t="str">
        <f>C$59</f>
        <v>04</v>
      </c>
      <c r="D75" s="55" t="s">
        <v>28</v>
      </c>
      <c r="E75" s="56"/>
      <c r="F75" s="55"/>
      <c r="G75" s="57">
        <f>G76</f>
        <v>1</v>
      </c>
      <c r="H75" s="57">
        <f>H76</f>
        <v>1</v>
      </c>
      <c r="I75" s="57">
        <f>I76</f>
        <v>1</v>
      </c>
      <c r="J75" s="11"/>
      <c r="K75" s="11"/>
      <c r="L75" s="11"/>
      <c r="M75" s="11"/>
      <c r="N75" s="11"/>
      <c r="O75" s="11"/>
      <c r="P75" s="19"/>
    </row>
    <row r="76" spans="1:16" s="2" customFormat="1" ht="52.5" customHeight="1">
      <c r="A76" s="128" t="s">
        <v>100</v>
      </c>
      <c r="B76" s="140">
        <v>335</v>
      </c>
      <c r="C76" s="66" t="s">
        <v>27</v>
      </c>
      <c r="D76" s="66" t="s">
        <v>28</v>
      </c>
      <c r="E76" s="68">
        <v>200000000</v>
      </c>
      <c r="F76" s="53"/>
      <c r="G76" s="57">
        <f>G77</f>
        <v>1</v>
      </c>
      <c r="H76" s="57">
        <f aca="true" t="shared" si="10" ref="H76:I78">H77</f>
        <v>1</v>
      </c>
      <c r="I76" s="57">
        <f t="shared" si="10"/>
        <v>1</v>
      </c>
      <c r="J76" s="11"/>
      <c r="K76" s="11"/>
      <c r="L76" s="11"/>
      <c r="M76" s="11"/>
      <c r="N76" s="11"/>
      <c r="O76" s="11"/>
      <c r="P76" s="19"/>
    </row>
    <row r="77" spans="1:16" s="2" customFormat="1" ht="38.25" customHeight="1">
      <c r="A77" s="128" t="s">
        <v>116</v>
      </c>
      <c r="B77" s="140">
        <v>335</v>
      </c>
      <c r="C77" s="66" t="s">
        <v>27</v>
      </c>
      <c r="D77" s="66" t="s">
        <v>28</v>
      </c>
      <c r="E77" s="68">
        <v>200100000</v>
      </c>
      <c r="F77" s="53"/>
      <c r="G77" s="65">
        <f>G78</f>
        <v>1</v>
      </c>
      <c r="H77" s="65">
        <f t="shared" si="10"/>
        <v>1</v>
      </c>
      <c r="I77" s="65">
        <f t="shared" si="10"/>
        <v>1</v>
      </c>
      <c r="J77" s="11"/>
      <c r="K77" s="11"/>
      <c r="L77" s="11"/>
      <c r="M77" s="11"/>
      <c r="N77" s="11"/>
      <c r="O77" s="11"/>
      <c r="P77" s="19"/>
    </row>
    <row r="78" spans="1:16" s="2" customFormat="1" ht="49.5">
      <c r="A78" s="127" t="s">
        <v>101</v>
      </c>
      <c r="B78" s="139">
        <v>335</v>
      </c>
      <c r="C78" s="100" t="s">
        <v>27</v>
      </c>
      <c r="D78" s="100" t="s">
        <v>28</v>
      </c>
      <c r="E78" s="103">
        <v>200125060</v>
      </c>
      <c r="F78" s="100"/>
      <c r="G78" s="102">
        <f>G79</f>
        <v>1</v>
      </c>
      <c r="H78" s="102">
        <f t="shared" si="10"/>
        <v>1</v>
      </c>
      <c r="I78" s="102">
        <f t="shared" si="10"/>
        <v>1</v>
      </c>
      <c r="J78" s="11"/>
      <c r="K78" s="11"/>
      <c r="L78" s="11"/>
      <c r="M78" s="11"/>
      <c r="N78" s="11"/>
      <c r="O78" s="11"/>
      <c r="P78" s="19"/>
    </row>
    <row r="79" spans="1:16" s="39" customFormat="1" ht="33">
      <c r="A79" s="121" t="s">
        <v>57</v>
      </c>
      <c r="B79" s="145">
        <v>335</v>
      </c>
      <c r="C79" s="71" t="s">
        <v>27</v>
      </c>
      <c r="D79" s="71" t="s">
        <v>28</v>
      </c>
      <c r="E79" s="74">
        <v>200125060</v>
      </c>
      <c r="F79" s="53" t="s">
        <v>53</v>
      </c>
      <c r="G79" s="52">
        <v>1</v>
      </c>
      <c r="H79" s="52">
        <v>1</v>
      </c>
      <c r="I79" s="52">
        <v>1</v>
      </c>
      <c r="J79" s="12"/>
      <c r="K79" s="12"/>
      <c r="L79" s="12"/>
      <c r="M79" s="37"/>
      <c r="N79" s="37"/>
      <c r="O79" s="37"/>
      <c r="P79" s="38"/>
    </row>
    <row r="80" spans="1:16" s="2" customFormat="1" ht="16.5">
      <c r="A80" s="119" t="s">
        <v>34</v>
      </c>
      <c r="B80" s="138">
        <v>335</v>
      </c>
      <c r="C80" s="55" t="s">
        <v>21</v>
      </c>
      <c r="D80" s="55"/>
      <c r="E80" s="56"/>
      <c r="F80" s="55"/>
      <c r="G80" s="57">
        <f>G81+G86</f>
        <v>3784.9999999999995</v>
      </c>
      <c r="H80" s="57">
        <f>H81+H86</f>
        <v>2308.7</v>
      </c>
      <c r="I80" s="57">
        <f>I81+I86</f>
        <v>2308.7</v>
      </c>
      <c r="J80" s="12"/>
      <c r="K80" s="12"/>
      <c r="L80" s="12"/>
      <c r="M80" s="12"/>
      <c r="N80" s="12"/>
      <c r="O80" s="12"/>
      <c r="P80" s="19"/>
    </row>
    <row r="81" spans="1:16" s="2" customFormat="1" ht="16.5">
      <c r="A81" s="119" t="s">
        <v>110</v>
      </c>
      <c r="B81" s="138">
        <v>335</v>
      </c>
      <c r="C81" s="55" t="s">
        <v>21</v>
      </c>
      <c r="D81" s="55" t="s">
        <v>19</v>
      </c>
      <c r="E81" s="56"/>
      <c r="F81" s="55"/>
      <c r="G81" s="57">
        <f aca="true" t="shared" si="11" ref="G81:I83">G82</f>
        <v>120</v>
      </c>
      <c r="H81" s="57">
        <f t="shared" si="11"/>
        <v>360</v>
      </c>
      <c r="I81" s="57">
        <f t="shared" si="11"/>
        <v>360</v>
      </c>
      <c r="J81" s="77"/>
      <c r="K81" s="77"/>
      <c r="L81" s="77"/>
      <c r="M81" s="12"/>
      <c r="N81" s="12"/>
      <c r="O81" s="12"/>
      <c r="P81" s="19"/>
    </row>
    <row r="82" spans="1:16" s="2" customFormat="1" ht="16.5">
      <c r="A82" s="126" t="s">
        <v>81</v>
      </c>
      <c r="B82" s="140">
        <v>335</v>
      </c>
      <c r="C82" s="66" t="s">
        <v>21</v>
      </c>
      <c r="D82" s="66" t="s">
        <v>19</v>
      </c>
      <c r="E82" s="62">
        <v>2000000000</v>
      </c>
      <c r="F82" s="55"/>
      <c r="G82" s="57">
        <f>G83</f>
        <v>120</v>
      </c>
      <c r="H82" s="57">
        <f t="shared" si="11"/>
        <v>360</v>
      </c>
      <c r="I82" s="57">
        <f t="shared" si="11"/>
        <v>360</v>
      </c>
      <c r="J82" s="77"/>
      <c r="K82" s="77"/>
      <c r="L82" s="77"/>
      <c r="M82" s="12"/>
      <c r="N82" s="12"/>
      <c r="O82" s="12"/>
      <c r="P82" s="19"/>
    </row>
    <row r="83" spans="1:16" s="2" customFormat="1" ht="16.5">
      <c r="A83" s="123" t="s">
        <v>82</v>
      </c>
      <c r="B83" s="141">
        <v>335</v>
      </c>
      <c r="C83" s="66" t="s">
        <v>21</v>
      </c>
      <c r="D83" s="66" t="s">
        <v>19</v>
      </c>
      <c r="E83" s="62">
        <v>2050000000</v>
      </c>
      <c r="F83" s="66"/>
      <c r="G83" s="65">
        <f>G84</f>
        <v>120</v>
      </c>
      <c r="H83" s="65">
        <f t="shared" si="11"/>
        <v>360</v>
      </c>
      <c r="I83" s="65">
        <f t="shared" si="11"/>
        <v>360</v>
      </c>
      <c r="J83" s="77"/>
      <c r="K83" s="77"/>
      <c r="L83" s="77"/>
      <c r="M83" s="12"/>
      <c r="N83" s="12"/>
      <c r="O83" s="12"/>
      <c r="P83" s="19"/>
    </row>
    <row r="84" spans="1:16" s="2" customFormat="1" ht="37.5" customHeight="1">
      <c r="A84" s="116" t="s">
        <v>111</v>
      </c>
      <c r="B84" s="139">
        <v>335</v>
      </c>
      <c r="C84" s="100" t="s">
        <v>21</v>
      </c>
      <c r="D84" s="100" t="s">
        <v>19</v>
      </c>
      <c r="E84" s="101" t="s">
        <v>122</v>
      </c>
      <c r="F84" s="71"/>
      <c r="G84" s="102">
        <f>G85</f>
        <v>120</v>
      </c>
      <c r="H84" s="102">
        <f>SUM(H85)</f>
        <v>360</v>
      </c>
      <c r="I84" s="102">
        <f>SUM(I85)</f>
        <v>360</v>
      </c>
      <c r="J84" s="77"/>
      <c r="K84" s="77"/>
      <c r="L84" s="77"/>
      <c r="M84" s="12"/>
      <c r="N84" s="12"/>
      <c r="O84" s="12"/>
      <c r="P84" s="19"/>
    </row>
    <row r="85" spans="1:16" s="2" customFormat="1" ht="49.5" customHeight="1">
      <c r="A85" s="99" t="s">
        <v>112</v>
      </c>
      <c r="B85" s="145">
        <v>335</v>
      </c>
      <c r="C85" s="71" t="s">
        <v>21</v>
      </c>
      <c r="D85" s="71" t="s">
        <v>19</v>
      </c>
      <c r="E85" s="107" t="s">
        <v>122</v>
      </c>
      <c r="F85" s="53" t="s">
        <v>48</v>
      </c>
      <c r="G85" s="52">
        <f>120</f>
        <v>120</v>
      </c>
      <c r="H85" s="52">
        <f>360</f>
        <v>360</v>
      </c>
      <c r="I85" s="52">
        <f>360</f>
        <v>360</v>
      </c>
      <c r="J85" s="12"/>
      <c r="K85" s="12"/>
      <c r="L85" s="12"/>
      <c r="M85" s="12"/>
      <c r="N85" s="12"/>
      <c r="O85" s="12"/>
      <c r="P85" s="19"/>
    </row>
    <row r="86" spans="1:16" s="28" customFormat="1" ht="18.75">
      <c r="A86" s="117" t="s">
        <v>72</v>
      </c>
      <c r="B86" s="138">
        <v>335</v>
      </c>
      <c r="C86" s="66" t="s">
        <v>21</v>
      </c>
      <c r="D86" s="66" t="s">
        <v>20</v>
      </c>
      <c r="E86" s="67"/>
      <c r="F86" s="71"/>
      <c r="G86" s="65">
        <f aca="true" t="shared" si="12" ref="G86:I87">G87</f>
        <v>3664.9999999999995</v>
      </c>
      <c r="H86" s="65">
        <f t="shared" si="12"/>
        <v>1948.7</v>
      </c>
      <c r="I86" s="65">
        <f t="shared" si="12"/>
        <v>1948.7</v>
      </c>
      <c r="J86" s="26"/>
      <c r="K86" s="26"/>
      <c r="L86" s="26"/>
      <c r="M86" s="26"/>
      <c r="N86" s="26"/>
      <c r="O86" s="26"/>
      <c r="P86" s="27"/>
    </row>
    <row r="87" spans="1:16" s="28" customFormat="1" ht="49.5">
      <c r="A87" s="128" t="s">
        <v>87</v>
      </c>
      <c r="B87" s="140">
        <v>335</v>
      </c>
      <c r="C87" s="66" t="s">
        <v>21</v>
      </c>
      <c r="D87" s="66" t="s">
        <v>20</v>
      </c>
      <c r="E87" s="68">
        <v>100000000</v>
      </c>
      <c r="F87" s="71"/>
      <c r="G87" s="65">
        <f t="shared" si="12"/>
        <v>3664.9999999999995</v>
      </c>
      <c r="H87" s="65">
        <f t="shared" si="12"/>
        <v>1948.7</v>
      </c>
      <c r="I87" s="65">
        <f t="shared" si="12"/>
        <v>1948.7</v>
      </c>
      <c r="J87" s="26"/>
      <c r="K87" s="26"/>
      <c r="L87" s="26"/>
      <c r="M87" s="26"/>
      <c r="N87" s="26"/>
      <c r="O87" s="26"/>
      <c r="P87" s="27"/>
    </row>
    <row r="88" spans="1:16" s="28" customFormat="1" ht="82.5">
      <c r="A88" s="131" t="s">
        <v>120</v>
      </c>
      <c r="B88" s="142">
        <v>335</v>
      </c>
      <c r="C88" s="66" t="s">
        <v>21</v>
      </c>
      <c r="D88" s="66" t="s">
        <v>20</v>
      </c>
      <c r="E88" s="106">
        <v>100200000</v>
      </c>
      <c r="F88" s="71"/>
      <c r="G88" s="65">
        <f>G89+G91+G93+G95+G97</f>
        <v>3664.9999999999995</v>
      </c>
      <c r="H88" s="65">
        <f>H89+H91+H93+H95+H97</f>
        <v>1948.7</v>
      </c>
      <c r="I88" s="65">
        <f>I89+I91+I93+I95+I97</f>
        <v>1948.7</v>
      </c>
      <c r="J88" s="26"/>
      <c r="K88" s="26"/>
      <c r="L88" s="26"/>
      <c r="M88" s="26"/>
      <c r="N88" s="26"/>
      <c r="O88" s="26"/>
      <c r="P88" s="27"/>
    </row>
    <row r="89" spans="1:16" s="28" customFormat="1" ht="33">
      <c r="A89" s="127" t="s">
        <v>75</v>
      </c>
      <c r="B89" s="139">
        <v>335</v>
      </c>
      <c r="C89" s="100" t="s">
        <v>21</v>
      </c>
      <c r="D89" s="100" t="s">
        <v>20</v>
      </c>
      <c r="E89" s="103">
        <v>100225190</v>
      </c>
      <c r="F89" s="100"/>
      <c r="G89" s="102">
        <f>G90</f>
        <v>2257.7</v>
      </c>
      <c r="H89" s="102">
        <f>H90</f>
        <v>589.3</v>
      </c>
      <c r="I89" s="102">
        <f>I90</f>
        <v>589.3</v>
      </c>
      <c r="J89" s="26"/>
      <c r="K89" s="26"/>
      <c r="L89" s="26"/>
      <c r="M89" s="26"/>
      <c r="N89" s="26"/>
      <c r="O89" s="26"/>
      <c r="P89" s="27"/>
    </row>
    <row r="90" spans="1:16" s="28" customFormat="1" ht="33">
      <c r="A90" s="99" t="s">
        <v>57</v>
      </c>
      <c r="B90" s="145">
        <v>335</v>
      </c>
      <c r="C90" s="71" t="s">
        <v>21</v>
      </c>
      <c r="D90" s="71" t="s">
        <v>20</v>
      </c>
      <c r="E90" s="74">
        <v>100225190</v>
      </c>
      <c r="F90" s="53" t="s">
        <v>53</v>
      </c>
      <c r="G90" s="72">
        <f>2257.7</f>
        <v>2257.7</v>
      </c>
      <c r="H90" s="104">
        <f>589.3</f>
        <v>589.3</v>
      </c>
      <c r="I90" s="104">
        <f>589.3</f>
        <v>589.3</v>
      </c>
      <c r="J90" s="26"/>
      <c r="K90" s="26"/>
      <c r="L90" s="26"/>
      <c r="M90" s="26"/>
      <c r="N90" s="26"/>
      <c r="O90" s="26"/>
      <c r="P90" s="27"/>
    </row>
    <row r="91" spans="1:16" s="28" customFormat="1" ht="18.75">
      <c r="A91" s="127" t="s">
        <v>73</v>
      </c>
      <c r="B91" s="146">
        <v>335</v>
      </c>
      <c r="C91" s="100" t="s">
        <v>21</v>
      </c>
      <c r="D91" s="100" t="s">
        <v>20</v>
      </c>
      <c r="E91" s="103">
        <v>100225210</v>
      </c>
      <c r="F91" s="100"/>
      <c r="G91" s="102">
        <f>G92</f>
        <v>72.2</v>
      </c>
      <c r="H91" s="102">
        <f>H92</f>
        <v>72.2</v>
      </c>
      <c r="I91" s="102">
        <f>I92</f>
        <v>72.2</v>
      </c>
      <c r="J91" s="26"/>
      <c r="K91" s="26"/>
      <c r="L91" s="26"/>
      <c r="M91" s="26"/>
      <c r="N91" s="26"/>
      <c r="O91" s="26"/>
      <c r="P91" s="27"/>
    </row>
    <row r="92" spans="1:16" s="28" customFormat="1" ht="33">
      <c r="A92" s="99" t="s">
        <v>57</v>
      </c>
      <c r="B92" s="145">
        <v>335</v>
      </c>
      <c r="C92" s="71" t="s">
        <v>21</v>
      </c>
      <c r="D92" s="71" t="s">
        <v>20</v>
      </c>
      <c r="E92" s="74">
        <v>100225210</v>
      </c>
      <c r="F92" s="53" t="s">
        <v>53</v>
      </c>
      <c r="G92" s="52">
        <v>72.2</v>
      </c>
      <c r="H92" s="52">
        <f>72.2</f>
        <v>72.2</v>
      </c>
      <c r="I92" s="52">
        <f>72.2</f>
        <v>72.2</v>
      </c>
      <c r="J92" s="26"/>
      <c r="K92" s="26"/>
      <c r="L92" s="26"/>
      <c r="M92" s="26"/>
      <c r="N92" s="26"/>
      <c r="O92" s="26"/>
      <c r="P92" s="27"/>
    </row>
    <row r="93" spans="1:16" s="28" customFormat="1" ht="18.75">
      <c r="A93" s="132" t="s">
        <v>113</v>
      </c>
      <c r="B93" s="139">
        <v>335</v>
      </c>
      <c r="C93" s="100" t="s">
        <v>21</v>
      </c>
      <c r="D93" s="100" t="s">
        <v>20</v>
      </c>
      <c r="E93" s="103">
        <v>100225220</v>
      </c>
      <c r="F93" s="100"/>
      <c r="G93" s="102">
        <f>G94</f>
        <v>132</v>
      </c>
      <c r="H93" s="102">
        <f>H94</f>
        <v>132</v>
      </c>
      <c r="I93" s="102">
        <f>I94</f>
        <v>132</v>
      </c>
      <c r="J93" s="26"/>
      <c r="K93" s="26"/>
      <c r="L93" s="26"/>
      <c r="M93" s="26"/>
      <c r="N93" s="26"/>
      <c r="O93" s="26"/>
      <c r="P93" s="27"/>
    </row>
    <row r="94" spans="1:16" s="28" customFormat="1" ht="33">
      <c r="A94" s="99" t="s">
        <v>57</v>
      </c>
      <c r="B94" s="145">
        <v>335</v>
      </c>
      <c r="C94" s="71" t="s">
        <v>21</v>
      </c>
      <c r="D94" s="71" t="s">
        <v>20</v>
      </c>
      <c r="E94" s="74">
        <v>100225220</v>
      </c>
      <c r="F94" s="53" t="s">
        <v>53</v>
      </c>
      <c r="G94" s="52">
        <f>132</f>
        <v>132</v>
      </c>
      <c r="H94" s="52">
        <f>132</f>
        <v>132</v>
      </c>
      <c r="I94" s="52">
        <f>132</f>
        <v>132</v>
      </c>
      <c r="J94" s="26"/>
      <c r="K94" s="26"/>
      <c r="L94" s="26"/>
      <c r="M94" s="26"/>
      <c r="N94" s="26"/>
      <c r="O94" s="26"/>
      <c r="P94" s="27"/>
    </row>
    <row r="95" spans="1:16" s="28" customFormat="1" ht="18.75">
      <c r="A95" s="127" t="s">
        <v>74</v>
      </c>
      <c r="B95" s="139">
        <v>335</v>
      </c>
      <c r="C95" s="100" t="s">
        <v>21</v>
      </c>
      <c r="D95" s="100" t="s">
        <v>20</v>
      </c>
      <c r="E95" s="103">
        <v>100225230</v>
      </c>
      <c r="F95" s="100"/>
      <c r="G95" s="102">
        <f>G96</f>
        <v>1183.1</v>
      </c>
      <c r="H95" s="102">
        <f>H96</f>
        <v>1029.2</v>
      </c>
      <c r="I95" s="102">
        <f>I96</f>
        <v>1155.2</v>
      </c>
      <c r="J95" s="26"/>
      <c r="K95" s="26"/>
      <c r="L95" s="26"/>
      <c r="M95" s="26"/>
      <c r="N95" s="26"/>
      <c r="O95" s="26"/>
      <c r="P95" s="27"/>
    </row>
    <row r="96" spans="1:16" s="28" customFormat="1" ht="33">
      <c r="A96" s="99" t="s">
        <v>57</v>
      </c>
      <c r="B96" s="145">
        <v>335</v>
      </c>
      <c r="C96" s="71" t="s">
        <v>21</v>
      </c>
      <c r="D96" s="71" t="s">
        <v>20</v>
      </c>
      <c r="E96" s="74">
        <v>100225230</v>
      </c>
      <c r="F96" s="53" t="s">
        <v>53</v>
      </c>
      <c r="G96" s="52">
        <v>1183.1</v>
      </c>
      <c r="H96" s="52">
        <v>1029.2</v>
      </c>
      <c r="I96" s="52">
        <f>1155.2</f>
        <v>1155.2</v>
      </c>
      <c r="J96" s="26"/>
      <c r="K96" s="26"/>
      <c r="L96" s="26"/>
      <c r="M96" s="26"/>
      <c r="N96" s="26"/>
      <c r="O96" s="26"/>
      <c r="P96" s="27"/>
    </row>
    <row r="97" spans="1:16" s="28" customFormat="1" ht="49.5">
      <c r="A97" s="182" t="s">
        <v>132</v>
      </c>
      <c r="B97" s="183">
        <v>335</v>
      </c>
      <c r="C97" s="184" t="s">
        <v>21</v>
      </c>
      <c r="D97" s="184" t="s">
        <v>20</v>
      </c>
      <c r="E97" s="185">
        <v>100400000</v>
      </c>
      <c r="F97" s="184"/>
      <c r="G97" s="186">
        <f>G98+G100</f>
        <v>20</v>
      </c>
      <c r="H97" s="186">
        <f>H98+H100</f>
        <v>126</v>
      </c>
      <c r="I97" s="186">
        <f>I98+I100</f>
        <v>0</v>
      </c>
      <c r="J97" s="26"/>
      <c r="K97" s="26"/>
      <c r="L97" s="26"/>
      <c r="M97" s="26"/>
      <c r="N97" s="26"/>
      <c r="O97" s="26"/>
      <c r="P97" s="27"/>
    </row>
    <row r="98" spans="1:16" s="28" customFormat="1" ht="33">
      <c r="A98" s="99" t="s">
        <v>133</v>
      </c>
      <c r="B98" s="145">
        <v>335</v>
      </c>
      <c r="C98" s="71" t="s">
        <v>21</v>
      </c>
      <c r="D98" s="71" t="s">
        <v>20</v>
      </c>
      <c r="E98" s="74">
        <v>100425240</v>
      </c>
      <c r="F98" s="53"/>
      <c r="G98" s="52">
        <f>G99</f>
        <v>20</v>
      </c>
      <c r="H98" s="52">
        <f>H99</f>
        <v>0</v>
      </c>
      <c r="I98" s="52">
        <f>I99</f>
        <v>0</v>
      </c>
      <c r="J98" s="26"/>
      <c r="K98" s="26"/>
      <c r="L98" s="26"/>
      <c r="M98" s="26"/>
      <c r="N98" s="26"/>
      <c r="O98" s="26"/>
      <c r="P98" s="27"/>
    </row>
    <row r="99" spans="1:16" s="28" customFormat="1" ht="33">
      <c r="A99" s="99" t="s">
        <v>57</v>
      </c>
      <c r="B99" s="145">
        <v>335</v>
      </c>
      <c r="C99" s="71" t="s">
        <v>21</v>
      </c>
      <c r="D99" s="71" t="s">
        <v>20</v>
      </c>
      <c r="E99" s="74">
        <v>1004025240</v>
      </c>
      <c r="F99" s="53" t="s">
        <v>53</v>
      </c>
      <c r="G99" s="52">
        <v>20</v>
      </c>
      <c r="H99" s="52">
        <v>0</v>
      </c>
      <c r="I99" s="52">
        <v>0</v>
      </c>
      <c r="J99" s="26"/>
      <c r="K99" s="26"/>
      <c r="L99" s="26"/>
      <c r="M99" s="26"/>
      <c r="N99" s="26"/>
      <c r="O99" s="26"/>
      <c r="P99" s="27"/>
    </row>
    <row r="100" spans="1:16" s="28" customFormat="1" ht="33">
      <c r="A100" s="99" t="s">
        <v>134</v>
      </c>
      <c r="B100" s="145">
        <v>335</v>
      </c>
      <c r="C100" s="71" t="s">
        <v>21</v>
      </c>
      <c r="D100" s="71" t="s">
        <v>20</v>
      </c>
      <c r="E100" s="74">
        <v>100425250</v>
      </c>
      <c r="F100" s="53"/>
      <c r="G100" s="52">
        <f>G101</f>
        <v>0</v>
      </c>
      <c r="H100" s="52">
        <f>H101</f>
        <v>126</v>
      </c>
      <c r="I100" s="52">
        <f>I101</f>
        <v>0</v>
      </c>
      <c r="J100" s="26"/>
      <c r="K100" s="26"/>
      <c r="L100" s="26"/>
      <c r="M100" s="26"/>
      <c r="N100" s="26"/>
      <c r="O100" s="26"/>
      <c r="P100" s="27"/>
    </row>
    <row r="101" spans="1:16" s="28" customFormat="1" ht="33">
      <c r="A101" s="99" t="s">
        <v>57</v>
      </c>
      <c r="B101" s="145">
        <v>335</v>
      </c>
      <c r="C101" s="71" t="s">
        <v>21</v>
      </c>
      <c r="D101" s="71" t="s">
        <v>20</v>
      </c>
      <c r="E101" s="74">
        <v>100425250</v>
      </c>
      <c r="F101" s="53" t="s">
        <v>53</v>
      </c>
      <c r="G101" s="52">
        <v>0</v>
      </c>
      <c r="H101" s="52">
        <v>126</v>
      </c>
      <c r="I101" s="52">
        <v>0</v>
      </c>
      <c r="J101" s="26"/>
      <c r="K101" s="26"/>
      <c r="L101" s="26"/>
      <c r="M101" s="26"/>
      <c r="N101" s="26"/>
      <c r="O101" s="26"/>
      <c r="P101" s="27"/>
    </row>
    <row r="102" spans="1:16" s="28" customFormat="1" ht="22.5" customHeight="1">
      <c r="A102" s="119" t="s">
        <v>11</v>
      </c>
      <c r="B102" s="138">
        <v>335</v>
      </c>
      <c r="C102" s="55" t="s">
        <v>23</v>
      </c>
      <c r="D102" s="53"/>
      <c r="E102" s="58"/>
      <c r="F102" s="53"/>
      <c r="G102" s="57">
        <f>G103</f>
        <v>3.7</v>
      </c>
      <c r="H102" s="57">
        <f>H103</f>
        <v>3.7</v>
      </c>
      <c r="I102" s="57">
        <f>I103</f>
        <v>3.7</v>
      </c>
      <c r="J102" s="26"/>
      <c r="K102" s="26"/>
      <c r="L102" s="26"/>
      <c r="M102" s="26"/>
      <c r="N102" s="26"/>
      <c r="O102" s="26"/>
      <c r="P102" s="27"/>
    </row>
    <row r="103" spans="1:9" ht="16.5">
      <c r="A103" s="122" t="s">
        <v>2</v>
      </c>
      <c r="B103" s="141">
        <v>335</v>
      </c>
      <c r="C103" s="54" t="str">
        <f>C$102</f>
        <v>07</v>
      </c>
      <c r="D103" s="55" t="s">
        <v>23</v>
      </c>
      <c r="E103" s="56"/>
      <c r="F103" s="55"/>
      <c r="G103" s="57">
        <f aca="true" t="shared" si="13" ref="G103:I104">G104</f>
        <v>3.7</v>
      </c>
      <c r="H103" s="57">
        <f t="shared" si="13"/>
        <v>3.7</v>
      </c>
      <c r="I103" s="57">
        <f t="shared" si="13"/>
        <v>3.7</v>
      </c>
    </row>
    <row r="104" spans="1:9" ht="16.5">
      <c r="A104" s="126" t="s">
        <v>81</v>
      </c>
      <c r="B104" s="140">
        <v>335</v>
      </c>
      <c r="C104" s="66" t="s">
        <v>23</v>
      </c>
      <c r="D104" s="66" t="s">
        <v>23</v>
      </c>
      <c r="E104" s="67" t="s">
        <v>78</v>
      </c>
      <c r="F104" s="55"/>
      <c r="G104" s="57">
        <f t="shared" si="13"/>
        <v>3.7</v>
      </c>
      <c r="H104" s="57">
        <f t="shared" si="13"/>
        <v>3.7</v>
      </c>
      <c r="I104" s="57">
        <f t="shared" si="13"/>
        <v>3.7</v>
      </c>
    </row>
    <row r="105" spans="1:9" ht="17.25" customHeight="1">
      <c r="A105" s="123" t="s">
        <v>82</v>
      </c>
      <c r="B105" s="141">
        <v>335</v>
      </c>
      <c r="C105" s="66" t="s">
        <v>23</v>
      </c>
      <c r="D105" s="66" t="s">
        <v>23</v>
      </c>
      <c r="E105" s="67" t="s">
        <v>68</v>
      </c>
      <c r="F105" s="66"/>
      <c r="G105" s="57">
        <f aca="true" t="shared" si="14" ref="G105:I106">G106</f>
        <v>3.7</v>
      </c>
      <c r="H105" s="57">
        <f t="shared" si="14"/>
        <v>3.7</v>
      </c>
      <c r="I105" s="57">
        <f t="shared" si="14"/>
        <v>3.7</v>
      </c>
    </row>
    <row r="106" spans="1:9" ht="19.5" customHeight="1">
      <c r="A106" s="116" t="s">
        <v>59</v>
      </c>
      <c r="B106" s="139">
        <v>335</v>
      </c>
      <c r="C106" s="100" t="s">
        <v>23</v>
      </c>
      <c r="D106" s="100" t="s">
        <v>23</v>
      </c>
      <c r="E106" s="101" t="s">
        <v>102</v>
      </c>
      <c r="F106" s="100"/>
      <c r="G106" s="102">
        <f t="shared" si="14"/>
        <v>3.7</v>
      </c>
      <c r="H106" s="102">
        <f t="shared" si="14"/>
        <v>3.7</v>
      </c>
      <c r="I106" s="102">
        <f t="shared" si="14"/>
        <v>3.7</v>
      </c>
    </row>
    <row r="107" spans="1:9" ht="34.5" customHeight="1">
      <c r="A107" s="99" t="s">
        <v>57</v>
      </c>
      <c r="B107" s="145">
        <v>335</v>
      </c>
      <c r="C107" s="71" t="s">
        <v>23</v>
      </c>
      <c r="D107" s="71" t="s">
        <v>23</v>
      </c>
      <c r="E107" s="73" t="s">
        <v>102</v>
      </c>
      <c r="F107" s="53" t="s">
        <v>53</v>
      </c>
      <c r="G107" s="72">
        <v>3.7</v>
      </c>
      <c r="H107" s="72">
        <v>3.7</v>
      </c>
      <c r="I107" s="72">
        <v>3.7</v>
      </c>
    </row>
    <row r="108" spans="1:16" s="2" customFormat="1" ht="17.25" customHeight="1">
      <c r="A108" s="119" t="s">
        <v>50</v>
      </c>
      <c r="B108" s="138">
        <v>335</v>
      </c>
      <c r="C108" s="55" t="s">
        <v>25</v>
      </c>
      <c r="D108" s="53"/>
      <c r="E108" s="58"/>
      <c r="F108" s="53"/>
      <c r="G108" s="57">
        <f aca="true" t="shared" si="15" ref="G108:I110">G109</f>
        <v>3010.1</v>
      </c>
      <c r="H108" s="57">
        <f t="shared" si="15"/>
        <v>3010.1</v>
      </c>
      <c r="I108" s="57">
        <f t="shared" si="15"/>
        <v>3010.1</v>
      </c>
      <c r="J108" s="12"/>
      <c r="K108" s="12"/>
      <c r="L108" s="12"/>
      <c r="M108" s="12"/>
      <c r="N108" s="12"/>
      <c r="O108" s="12"/>
      <c r="P108" s="19"/>
    </row>
    <row r="109" spans="1:16" s="2" customFormat="1" ht="14.25" customHeight="1">
      <c r="A109" s="119" t="s">
        <v>33</v>
      </c>
      <c r="B109" s="138">
        <v>335</v>
      </c>
      <c r="C109" s="55" t="s">
        <v>25</v>
      </c>
      <c r="D109" s="98" t="s">
        <v>18</v>
      </c>
      <c r="E109" s="56"/>
      <c r="F109" s="55"/>
      <c r="G109" s="57">
        <f t="shared" si="15"/>
        <v>3010.1</v>
      </c>
      <c r="H109" s="57">
        <f t="shared" si="15"/>
        <v>3010.1</v>
      </c>
      <c r="I109" s="57">
        <f t="shared" si="15"/>
        <v>3010.1</v>
      </c>
      <c r="J109" s="12"/>
      <c r="K109" s="12"/>
      <c r="L109" s="12"/>
      <c r="M109" s="12"/>
      <c r="N109" s="12"/>
      <c r="O109" s="12"/>
      <c r="P109" s="19"/>
    </row>
    <row r="110" spans="1:16" s="2" customFormat="1" ht="14.25" customHeight="1">
      <c r="A110" s="126" t="s">
        <v>81</v>
      </c>
      <c r="B110" s="140">
        <v>335</v>
      </c>
      <c r="C110" s="66" t="s">
        <v>25</v>
      </c>
      <c r="D110" s="66" t="s">
        <v>18</v>
      </c>
      <c r="E110" s="67" t="s">
        <v>78</v>
      </c>
      <c r="F110" s="55"/>
      <c r="G110" s="57">
        <f t="shared" si="15"/>
        <v>3010.1</v>
      </c>
      <c r="H110" s="57">
        <f t="shared" si="15"/>
        <v>3010.1</v>
      </c>
      <c r="I110" s="57">
        <f t="shared" si="15"/>
        <v>3010.1</v>
      </c>
      <c r="J110" s="12"/>
      <c r="K110" s="12"/>
      <c r="L110" s="12"/>
      <c r="M110" s="12"/>
      <c r="N110" s="12"/>
      <c r="O110" s="12"/>
      <c r="P110" s="19"/>
    </row>
    <row r="111" spans="1:16" s="2" customFormat="1" ht="18" customHeight="1">
      <c r="A111" s="123" t="s">
        <v>82</v>
      </c>
      <c r="B111" s="141">
        <v>335</v>
      </c>
      <c r="C111" s="66" t="s">
        <v>25</v>
      </c>
      <c r="D111" s="66" t="s">
        <v>18</v>
      </c>
      <c r="E111" s="67" t="s">
        <v>68</v>
      </c>
      <c r="F111" s="66"/>
      <c r="G111" s="57">
        <f>G114+G112</f>
        <v>3010.1</v>
      </c>
      <c r="H111" s="57">
        <f>H114+H112</f>
        <v>3010.1</v>
      </c>
      <c r="I111" s="57">
        <f>I114+I112</f>
        <v>3010.1</v>
      </c>
      <c r="J111" s="45"/>
      <c r="K111" s="45"/>
      <c r="L111" s="45"/>
      <c r="M111" s="11"/>
      <c r="N111" s="11"/>
      <c r="O111" s="11"/>
      <c r="P111" s="19"/>
    </row>
    <row r="112" spans="1:16" s="2" customFormat="1" ht="18" customHeight="1">
      <c r="A112" s="118" t="s">
        <v>105</v>
      </c>
      <c r="B112" s="139">
        <v>335</v>
      </c>
      <c r="C112" s="100" t="s">
        <v>25</v>
      </c>
      <c r="D112" s="100" t="s">
        <v>18</v>
      </c>
      <c r="E112" s="101" t="s">
        <v>104</v>
      </c>
      <c r="F112" s="66"/>
      <c r="G112" s="102">
        <f>G113</f>
        <v>3008.1</v>
      </c>
      <c r="H112" s="102">
        <f>H113</f>
        <v>3008.1</v>
      </c>
      <c r="I112" s="102">
        <f>I113</f>
        <v>3008.1</v>
      </c>
      <c r="J112" s="45"/>
      <c r="K112" s="45"/>
      <c r="L112" s="45"/>
      <c r="M112" s="11"/>
      <c r="N112" s="11"/>
      <c r="O112" s="11"/>
      <c r="P112" s="19"/>
    </row>
    <row r="113" spans="1:16" s="2" customFormat="1" ht="18" customHeight="1">
      <c r="A113" s="130" t="s">
        <v>106</v>
      </c>
      <c r="B113" s="144">
        <v>335</v>
      </c>
      <c r="C113" s="71" t="s">
        <v>25</v>
      </c>
      <c r="D113" s="71" t="s">
        <v>18</v>
      </c>
      <c r="E113" s="73" t="s">
        <v>104</v>
      </c>
      <c r="F113" s="71" t="s">
        <v>107</v>
      </c>
      <c r="G113" s="72">
        <f>3008.1</f>
        <v>3008.1</v>
      </c>
      <c r="H113" s="72">
        <f>3008.1</f>
        <v>3008.1</v>
      </c>
      <c r="I113" s="72">
        <f>3008.1</f>
        <v>3008.1</v>
      </c>
      <c r="J113" s="45"/>
      <c r="K113" s="45"/>
      <c r="L113" s="45"/>
      <c r="M113" s="11"/>
      <c r="N113" s="11"/>
      <c r="O113" s="11"/>
      <c r="P113" s="19"/>
    </row>
    <row r="114" spans="1:16" s="2" customFormat="1" ht="18" customHeight="1">
      <c r="A114" s="116" t="s">
        <v>76</v>
      </c>
      <c r="B114" s="139">
        <v>335</v>
      </c>
      <c r="C114" s="100" t="s">
        <v>25</v>
      </c>
      <c r="D114" s="100" t="s">
        <v>18</v>
      </c>
      <c r="E114" s="101" t="s">
        <v>103</v>
      </c>
      <c r="F114" s="100"/>
      <c r="G114" s="102">
        <f>G115</f>
        <v>2</v>
      </c>
      <c r="H114" s="102">
        <f>H115</f>
        <v>2</v>
      </c>
      <c r="I114" s="102">
        <f>I115</f>
        <v>2</v>
      </c>
      <c r="J114" s="45"/>
      <c r="K114" s="45"/>
      <c r="L114" s="45"/>
      <c r="M114" s="11"/>
      <c r="N114" s="11"/>
      <c r="O114" s="11"/>
      <c r="P114" s="19"/>
    </row>
    <row r="115" spans="1:16" s="2" customFormat="1" ht="33">
      <c r="A115" s="99" t="s">
        <v>57</v>
      </c>
      <c r="B115" s="145">
        <v>335</v>
      </c>
      <c r="C115" s="71" t="s">
        <v>25</v>
      </c>
      <c r="D115" s="71" t="s">
        <v>18</v>
      </c>
      <c r="E115" s="73" t="s">
        <v>103</v>
      </c>
      <c r="F115" s="53" t="s">
        <v>53</v>
      </c>
      <c r="G115" s="72">
        <f>2</f>
        <v>2</v>
      </c>
      <c r="H115" s="72">
        <f>2</f>
        <v>2</v>
      </c>
      <c r="I115" s="72">
        <f>2</f>
        <v>2</v>
      </c>
      <c r="J115" s="45"/>
      <c r="K115" s="45"/>
      <c r="L115" s="45"/>
      <c r="M115" s="11"/>
      <c r="N115" s="11"/>
      <c r="O115" s="11"/>
      <c r="P115" s="19"/>
    </row>
    <row r="116" spans="1:15" ht="16.5">
      <c r="A116" s="119" t="s">
        <v>12</v>
      </c>
      <c r="B116" s="138">
        <v>335</v>
      </c>
      <c r="C116" s="55" t="s">
        <v>22</v>
      </c>
      <c r="D116" s="53"/>
      <c r="E116" s="56"/>
      <c r="F116" s="55"/>
      <c r="G116" s="57">
        <f aca="true" t="shared" si="16" ref="G116:I121">G117</f>
        <v>334.8</v>
      </c>
      <c r="H116" s="57">
        <f t="shared" si="16"/>
        <v>334.8</v>
      </c>
      <c r="I116" s="57">
        <f t="shared" si="16"/>
        <v>334.8</v>
      </c>
      <c r="J116" s="12"/>
      <c r="K116" s="12"/>
      <c r="L116" s="12"/>
      <c r="M116" s="12"/>
      <c r="N116" s="12"/>
      <c r="O116" s="12"/>
    </row>
    <row r="117" spans="1:16" s="14" customFormat="1" ht="18" customHeight="1">
      <c r="A117" s="119" t="s">
        <v>35</v>
      </c>
      <c r="B117" s="138">
        <v>335</v>
      </c>
      <c r="C117" s="55" t="s">
        <v>22</v>
      </c>
      <c r="D117" s="55" t="s">
        <v>18</v>
      </c>
      <c r="E117" s="56"/>
      <c r="F117" s="55"/>
      <c r="G117" s="57">
        <f>G118</f>
        <v>334.8</v>
      </c>
      <c r="H117" s="57">
        <f t="shared" si="16"/>
        <v>334.8</v>
      </c>
      <c r="I117" s="57">
        <f t="shared" si="16"/>
        <v>334.8</v>
      </c>
      <c r="J117" s="24"/>
      <c r="K117" s="24"/>
      <c r="L117" s="24"/>
      <c r="M117" s="24"/>
      <c r="N117" s="24"/>
      <c r="O117" s="24"/>
      <c r="P117" s="25"/>
    </row>
    <row r="118" spans="1:16" s="14" customFormat="1" ht="18" customHeight="1">
      <c r="A118" s="126" t="s">
        <v>81</v>
      </c>
      <c r="B118" s="140">
        <v>335</v>
      </c>
      <c r="C118" s="66" t="s">
        <v>22</v>
      </c>
      <c r="D118" s="66" t="s">
        <v>18</v>
      </c>
      <c r="E118" s="67" t="s">
        <v>78</v>
      </c>
      <c r="F118" s="55"/>
      <c r="G118" s="57">
        <f>G119</f>
        <v>334.8</v>
      </c>
      <c r="H118" s="57">
        <f>H119</f>
        <v>334.8</v>
      </c>
      <c r="I118" s="57">
        <f>I119</f>
        <v>334.8</v>
      </c>
      <c r="J118" s="24"/>
      <c r="K118" s="24"/>
      <c r="L118" s="24"/>
      <c r="M118" s="24"/>
      <c r="N118" s="24"/>
      <c r="O118" s="24"/>
      <c r="P118" s="25"/>
    </row>
    <row r="119" spans="1:16" s="14" customFormat="1" ht="19.5" customHeight="1">
      <c r="A119" s="123" t="s">
        <v>82</v>
      </c>
      <c r="B119" s="141">
        <v>335</v>
      </c>
      <c r="C119" s="66" t="s">
        <v>22</v>
      </c>
      <c r="D119" s="66" t="s">
        <v>18</v>
      </c>
      <c r="E119" s="67" t="s">
        <v>68</v>
      </c>
      <c r="F119" s="55"/>
      <c r="G119" s="57">
        <f t="shared" si="16"/>
        <v>334.8</v>
      </c>
      <c r="H119" s="57">
        <f t="shared" si="16"/>
        <v>334.8</v>
      </c>
      <c r="I119" s="57">
        <f t="shared" si="16"/>
        <v>334.8</v>
      </c>
      <c r="J119" s="24"/>
      <c r="K119" s="24"/>
      <c r="L119" s="24"/>
      <c r="M119" s="24"/>
      <c r="N119" s="24"/>
      <c r="O119" s="24"/>
      <c r="P119" s="25"/>
    </row>
    <row r="120" spans="1:16" s="14" customFormat="1" ht="19.5" customHeight="1">
      <c r="A120" s="133" t="s">
        <v>77</v>
      </c>
      <c r="B120" s="143">
        <v>335</v>
      </c>
      <c r="C120" s="66" t="s">
        <v>22</v>
      </c>
      <c r="D120" s="66" t="s">
        <v>18</v>
      </c>
      <c r="E120" s="67" t="s">
        <v>109</v>
      </c>
      <c r="F120" s="55"/>
      <c r="G120" s="57">
        <f t="shared" si="16"/>
        <v>334.8</v>
      </c>
      <c r="H120" s="57">
        <f t="shared" si="16"/>
        <v>334.8</v>
      </c>
      <c r="I120" s="57">
        <f t="shared" si="16"/>
        <v>334.8</v>
      </c>
      <c r="J120" s="24"/>
      <c r="K120" s="24"/>
      <c r="L120" s="24"/>
      <c r="M120" s="24"/>
      <c r="N120" s="24"/>
      <c r="O120" s="24"/>
      <c r="P120" s="25"/>
    </row>
    <row r="121" spans="1:15" ht="67.5" customHeight="1">
      <c r="A121" s="116" t="s">
        <v>108</v>
      </c>
      <c r="B121" s="139">
        <v>335</v>
      </c>
      <c r="C121" s="100" t="s">
        <v>22</v>
      </c>
      <c r="D121" s="100" t="s">
        <v>18</v>
      </c>
      <c r="E121" s="103">
        <v>2050082100</v>
      </c>
      <c r="F121" s="100"/>
      <c r="G121" s="102">
        <f t="shared" si="16"/>
        <v>334.8</v>
      </c>
      <c r="H121" s="102">
        <f t="shared" si="16"/>
        <v>334.8</v>
      </c>
      <c r="I121" s="102">
        <f t="shared" si="16"/>
        <v>334.8</v>
      </c>
      <c r="J121" s="12"/>
      <c r="K121" s="12"/>
      <c r="L121" s="12"/>
      <c r="M121" s="12"/>
      <c r="N121" s="12"/>
      <c r="O121" s="12"/>
    </row>
    <row r="122" spans="1:15" ht="20.25" customHeight="1">
      <c r="A122" s="99" t="s">
        <v>0</v>
      </c>
      <c r="B122" s="145">
        <v>335</v>
      </c>
      <c r="C122" s="53" t="s">
        <v>22</v>
      </c>
      <c r="D122" s="53" t="s">
        <v>18</v>
      </c>
      <c r="E122" s="60">
        <v>2050082100</v>
      </c>
      <c r="F122" s="53" t="s">
        <v>1</v>
      </c>
      <c r="G122" s="52">
        <f>334.8</f>
        <v>334.8</v>
      </c>
      <c r="H122" s="52">
        <f>334.8</f>
        <v>334.8</v>
      </c>
      <c r="I122" s="52">
        <f>334.8</f>
        <v>334.8</v>
      </c>
      <c r="J122" s="77"/>
      <c r="K122" s="77"/>
      <c r="L122" s="77"/>
      <c r="M122" s="12"/>
      <c r="N122" s="12"/>
      <c r="O122" s="12"/>
    </row>
    <row r="123" spans="1:16" ht="15.75" customHeight="1">
      <c r="A123" s="119" t="s">
        <v>41</v>
      </c>
      <c r="B123" s="138">
        <v>335</v>
      </c>
      <c r="C123" s="55" t="s">
        <v>29</v>
      </c>
      <c r="D123" s="53"/>
      <c r="E123" s="58"/>
      <c r="F123" s="53"/>
      <c r="G123" s="57">
        <f aca="true" t="shared" si="17" ref="G123:I125">G124</f>
        <v>13.2</v>
      </c>
      <c r="H123" s="57">
        <f t="shared" si="17"/>
        <v>13.2</v>
      </c>
      <c r="I123" s="57">
        <f t="shared" si="17"/>
        <v>13.2</v>
      </c>
      <c r="J123" s="36"/>
      <c r="P123" s="1"/>
    </row>
    <row r="124" spans="1:9" s="14" customFormat="1" ht="15.75" customHeight="1">
      <c r="A124" s="64" t="s">
        <v>6</v>
      </c>
      <c r="B124" s="138">
        <v>335</v>
      </c>
      <c r="C124" s="55" t="s">
        <v>29</v>
      </c>
      <c r="D124" s="55" t="s">
        <v>18</v>
      </c>
      <c r="E124" s="56"/>
      <c r="F124" s="6"/>
      <c r="G124" s="57">
        <f t="shared" si="17"/>
        <v>13.2</v>
      </c>
      <c r="H124" s="57">
        <f t="shared" si="17"/>
        <v>13.2</v>
      </c>
      <c r="I124" s="57">
        <f t="shared" si="17"/>
        <v>13.2</v>
      </c>
    </row>
    <row r="125" spans="1:12" s="14" customFormat="1" ht="49.5">
      <c r="A125" s="128" t="s">
        <v>87</v>
      </c>
      <c r="B125" s="140">
        <v>335</v>
      </c>
      <c r="C125" s="66" t="s">
        <v>29</v>
      </c>
      <c r="D125" s="66" t="s">
        <v>18</v>
      </c>
      <c r="E125" s="67" t="s">
        <v>89</v>
      </c>
      <c r="F125" s="6"/>
      <c r="G125" s="57">
        <f t="shared" si="17"/>
        <v>13.2</v>
      </c>
      <c r="H125" s="57">
        <f t="shared" si="17"/>
        <v>13.2</v>
      </c>
      <c r="I125" s="57">
        <f t="shared" si="17"/>
        <v>13.2</v>
      </c>
      <c r="J125" s="78"/>
      <c r="K125" s="78"/>
      <c r="L125" s="78"/>
    </row>
    <row r="126" spans="1:12" s="14" customFormat="1" ht="82.5">
      <c r="A126" s="123" t="s">
        <v>123</v>
      </c>
      <c r="B126" s="141">
        <v>335</v>
      </c>
      <c r="C126" s="55" t="s">
        <v>29</v>
      </c>
      <c r="D126" s="55" t="s">
        <v>18</v>
      </c>
      <c r="E126" s="67" t="s">
        <v>124</v>
      </c>
      <c r="F126" s="6"/>
      <c r="G126" s="57">
        <f>G127</f>
        <v>13.2</v>
      </c>
      <c r="H126" s="57">
        <f aca="true" t="shared" si="18" ref="G126:I127">H127</f>
        <v>13.2</v>
      </c>
      <c r="I126" s="57">
        <f t="shared" si="18"/>
        <v>13.2</v>
      </c>
      <c r="J126" s="78"/>
      <c r="K126" s="78"/>
      <c r="L126" s="78"/>
    </row>
    <row r="127" spans="1:12" s="59" customFormat="1" ht="16.5">
      <c r="A127" s="132" t="s">
        <v>56</v>
      </c>
      <c r="B127" s="139">
        <v>335</v>
      </c>
      <c r="C127" s="108" t="s">
        <v>29</v>
      </c>
      <c r="D127" s="108" t="s">
        <v>18</v>
      </c>
      <c r="E127" s="109" t="s">
        <v>125</v>
      </c>
      <c r="F127" s="110"/>
      <c r="G127" s="111">
        <f t="shared" si="18"/>
        <v>13.2</v>
      </c>
      <c r="H127" s="111">
        <f t="shared" si="18"/>
        <v>13.2</v>
      </c>
      <c r="I127" s="111">
        <f t="shared" si="18"/>
        <v>13.2</v>
      </c>
      <c r="J127" s="79"/>
      <c r="K127" s="79"/>
      <c r="L127" s="79"/>
    </row>
    <row r="128" spans="1:9" s="59" customFormat="1" ht="34.5" customHeight="1">
      <c r="A128" s="134" t="s">
        <v>57</v>
      </c>
      <c r="B128" s="144">
        <v>335</v>
      </c>
      <c r="C128" s="63" t="s">
        <v>29</v>
      </c>
      <c r="D128" s="63" t="s">
        <v>18</v>
      </c>
      <c r="E128" s="73" t="s">
        <v>125</v>
      </c>
      <c r="F128" s="63" t="s">
        <v>53</v>
      </c>
      <c r="G128" s="94">
        <f>13.2</f>
        <v>13.2</v>
      </c>
      <c r="H128" s="94">
        <f>13.2</f>
        <v>13.2</v>
      </c>
      <c r="I128" s="94">
        <f>13.2</f>
        <v>13.2</v>
      </c>
    </row>
    <row r="129" spans="1:15" ht="20.25" customHeight="1">
      <c r="A129" s="160" t="s">
        <v>8</v>
      </c>
      <c r="B129" s="160"/>
      <c r="C129" s="161"/>
      <c r="D129" s="161"/>
      <c r="E129" s="97"/>
      <c r="F129" s="161"/>
      <c r="G129" s="83">
        <f>G13+G46+G53+G59+G80+G102+G108+G116+G123</f>
        <v>29640.72382</v>
      </c>
      <c r="H129" s="83" t="e">
        <f>H13+H46+H53+H59+H80+H102+H108+H116+H123</f>
        <v>#REF!</v>
      </c>
      <c r="I129" s="83" t="e">
        <f>I13+I46+I53+I59+I80+I102+I108+I116+I123</f>
        <v>#REF!</v>
      </c>
      <c r="J129" s="12"/>
      <c r="K129" s="12"/>
      <c r="L129" s="12"/>
      <c r="M129" s="12"/>
      <c r="N129" s="12"/>
      <c r="O129" s="12"/>
    </row>
    <row r="130" spans="1:15" ht="17.25" customHeight="1">
      <c r="A130" s="162" t="s">
        <v>115</v>
      </c>
      <c r="B130" s="162"/>
      <c r="C130" s="53"/>
      <c r="D130" s="53"/>
      <c r="E130" s="53"/>
      <c r="F130" s="53"/>
      <c r="G130" s="52">
        <f>G132-G129</f>
        <v>-898.1438199999975</v>
      </c>
      <c r="H130" s="50" t="e">
        <f>H132-H129</f>
        <v>#REF!</v>
      </c>
      <c r="I130" s="51" t="e">
        <f>I132-I129</f>
        <v>#REF!</v>
      </c>
      <c r="J130" s="34"/>
      <c r="K130" s="34"/>
      <c r="L130" s="34"/>
      <c r="M130" s="15"/>
      <c r="N130" s="15"/>
      <c r="O130" s="15"/>
    </row>
    <row r="131" spans="1:12" ht="18.75" customHeight="1">
      <c r="A131" s="162" t="s">
        <v>70</v>
      </c>
      <c r="B131" s="162"/>
      <c r="C131" s="53"/>
      <c r="D131" s="53"/>
      <c r="E131" s="163"/>
      <c r="F131" s="163"/>
      <c r="G131" s="164"/>
      <c r="H131" s="82">
        <f>(H132-2008-406.1)*2.5%</f>
        <v>295.4885</v>
      </c>
      <c r="I131" s="83">
        <f>(I132-415.6-2008)*5%</f>
        <v>591.636</v>
      </c>
      <c r="J131" s="45"/>
      <c r="K131" s="45"/>
      <c r="L131" s="45"/>
    </row>
    <row r="132" spans="1:12" ht="18.75" customHeight="1">
      <c r="A132" s="148"/>
      <c r="B132" s="148"/>
      <c r="C132" s="53" t="s">
        <v>114</v>
      </c>
      <c r="D132" s="53"/>
      <c r="E132" s="163"/>
      <c r="F132" s="163"/>
      <c r="G132" s="164">
        <v>28742.58</v>
      </c>
      <c r="H132" s="82">
        <v>14233.64</v>
      </c>
      <c r="I132" s="83">
        <v>14256.32</v>
      </c>
      <c r="J132" s="45"/>
      <c r="K132" s="45"/>
      <c r="L132" s="45"/>
    </row>
    <row r="133" spans="1:13" ht="18.75" customHeight="1">
      <c r="A133" s="148"/>
      <c r="B133" s="148"/>
      <c r="C133" s="53"/>
      <c r="D133" s="53"/>
      <c r="E133" s="189" t="s">
        <v>79</v>
      </c>
      <c r="F133" s="189"/>
      <c r="G133" s="70">
        <f>G55+G61+G76+G87+G125</f>
        <v>21007.823819999998</v>
      </c>
      <c r="H133" s="70" t="e">
        <f>H55+H61+H76+H87+H125</f>
        <v>#REF!</v>
      </c>
      <c r="I133" s="70" t="e">
        <f>I55+I61+I76+I87+I125</f>
        <v>#REF!</v>
      </c>
      <c r="J133" s="165"/>
      <c r="K133" s="165"/>
      <c r="L133" s="165"/>
      <c r="M133" s="48"/>
    </row>
    <row r="134" spans="1:13" ht="18.75" customHeight="1">
      <c r="A134" s="148"/>
      <c r="B134" s="148"/>
      <c r="C134" s="53"/>
      <c r="D134" s="53"/>
      <c r="E134" s="7" t="s">
        <v>80</v>
      </c>
      <c r="F134" s="163"/>
      <c r="G134" s="166">
        <f>G129-G133</f>
        <v>8632.900000000001</v>
      </c>
      <c r="H134" s="166" t="e">
        <f>H129-H133</f>
        <v>#REF!</v>
      </c>
      <c r="I134" s="166" t="e">
        <f>I129-I133</f>
        <v>#REF!</v>
      </c>
      <c r="J134" s="45"/>
      <c r="K134" s="45"/>
      <c r="L134" s="45"/>
      <c r="M134" s="49"/>
    </row>
    <row r="135" spans="1:13" ht="18.75" customHeight="1">
      <c r="A135" s="148"/>
      <c r="B135" s="148"/>
      <c r="C135" s="53"/>
      <c r="D135" s="53"/>
      <c r="E135" s="163"/>
      <c r="F135" s="163"/>
      <c r="G135" s="166">
        <f>G133/G129*100</f>
        <v>70.87486779194315</v>
      </c>
      <c r="H135" s="166" t="e">
        <f>H133/H129*100</f>
        <v>#REF!</v>
      </c>
      <c r="I135" s="166" t="e">
        <f>I133/I129*100</f>
        <v>#REF!</v>
      </c>
      <c r="J135" s="80"/>
      <c r="K135" s="45"/>
      <c r="L135" s="45"/>
      <c r="M135" s="48"/>
    </row>
    <row r="136" spans="8:15" ht="14.25" customHeight="1">
      <c r="H136" s="8"/>
      <c r="I136" s="23"/>
      <c r="J136" s="45"/>
      <c r="K136" s="45"/>
      <c r="L136" s="45"/>
      <c r="M136" s="23"/>
      <c r="N136" s="23"/>
      <c r="O136" s="23"/>
    </row>
    <row r="137" spans="7:12" ht="14.25" customHeight="1">
      <c r="G137" s="33"/>
      <c r="H137" s="33"/>
      <c r="I137" s="33"/>
      <c r="J137" s="45"/>
      <c r="K137" s="45"/>
      <c r="L137" s="45"/>
    </row>
    <row r="138" spans="7:12" ht="14.25" customHeight="1">
      <c r="G138" s="81"/>
      <c r="H138" s="81"/>
      <c r="I138" s="81"/>
      <c r="J138" s="45"/>
      <c r="K138" s="45"/>
      <c r="L138" s="45"/>
    </row>
    <row r="139" spans="10:12" ht="14.25" customHeight="1">
      <c r="J139" s="46"/>
      <c r="K139" s="46"/>
      <c r="L139" s="46"/>
    </row>
    <row r="140" spans="10:12" ht="14.25" customHeight="1">
      <c r="J140" s="46"/>
      <c r="K140" s="46"/>
      <c r="L140" s="46"/>
    </row>
    <row r="141" spans="10:12" ht="14.25" customHeight="1">
      <c r="J141" s="46"/>
      <c r="K141" s="46"/>
      <c r="L141" s="46"/>
    </row>
    <row r="142" spans="10:12" ht="14.25" customHeight="1">
      <c r="J142" s="45"/>
      <c r="K142" s="45"/>
      <c r="L142" s="45"/>
    </row>
    <row r="143" spans="10:12" ht="14.25" customHeight="1">
      <c r="J143" s="45"/>
      <c r="K143" s="45"/>
      <c r="L143" s="45"/>
    </row>
    <row r="144" spans="10:12" ht="14.25" customHeight="1">
      <c r="J144" s="45"/>
      <c r="K144" s="45"/>
      <c r="L144" s="45"/>
    </row>
    <row r="145" spans="10:12" ht="14.25" customHeight="1">
      <c r="J145" s="45"/>
      <c r="K145" s="45"/>
      <c r="L145" s="45"/>
    </row>
    <row r="146" spans="10:12" ht="14.25" customHeight="1">
      <c r="J146" s="45"/>
      <c r="K146" s="45"/>
      <c r="L146" s="45"/>
    </row>
    <row r="147" spans="10:12" ht="14.25" customHeight="1">
      <c r="J147" s="45"/>
      <c r="K147" s="45"/>
      <c r="L147" s="45"/>
    </row>
    <row r="149" spans="10:12" ht="14.25" customHeight="1">
      <c r="J149" s="47"/>
      <c r="K149" s="47"/>
      <c r="L149" s="47"/>
    </row>
    <row r="150" spans="10:12" ht="14.25" customHeight="1">
      <c r="J150" s="47"/>
      <c r="K150" s="47"/>
      <c r="L150" s="47"/>
    </row>
    <row r="151" spans="10:12" ht="14.25" customHeight="1">
      <c r="J151" s="47"/>
      <c r="K151" s="47"/>
      <c r="L151" s="47"/>
    </row>
    <row r="153" spans="10:12" ht="14.25" customHeight="1">
      <c r="J153" s="188"/>
      <c r="K153" s="188"/>
      <c r="L153" s="188"/>
    </row>
    <row r="154" spans="10:12" ht="14.25" customHeight="1">
      <c r="J154" s="188"/>
      <c r="K154" s="188"/>
      <c r="L154" s="188"/>
    </row>
    <row r="155" spans="10:12" ht="14.25" customHeight="1">
      <c r="J155" s="69"/>
      <c r="K155" s="69"/>
      <c r="L155" s="69"/>
    </row>
    <row r="156" spans="10:12" ht="14.25" customHeight="1">
      <c r="J156" s="188"/>
      <c r="K156" s="188"/>
      <c r="L156" s="188"/>
    </row>
    <row r="157" spans="10:12" ht="14.25" customHeight="1">
      <c r="J157" s="188"/>
      <c r="K157" s="188"/>
      <c r="L157" s="188"/>
    </row>
  </sheetData>
  <sheetProtection/>
  <mergeCells count="18">
    <mergeCell ref="G2:I4"/>
    <mergeCell ref="G1:I1"/>
    <mergeCell ref="G10:I10"/>
    <mergeCell ref="F10:F11"/>
    <mergeCell ref="A10:A11"/>
    <mergeCell ref="L156:L157"/>
    <mergeCell ref="C10:C11"/>
    <mergeCell ref="J153:J154"/>
    <mergeCell ref="D10:D11"/>
    <mergeCell ref="E10:E11"/>
    <mergeCell ref="J156:J157"/>
    <mergeCell ref="K156:K157"/>
    <mergeCell ref="K153:K154"/>
    <mergeCell ref="L153:L154"/>
    <mergeCell ref="E133:F133"/>
    <mergeCell ref="A7:I7"/>
    <mergeCell ref="A8:I8"/>
    <mergeCell ref="B10:B11"/>
  </mergeCells>
  <printOptions/>
  <pageMargins left="0.7874015748031497" right="0.48" top="0.5905511811023623" bottom="0.3937007874015748" header="0.31496062992125984" footer="0.15748031496062992"/>
  <pageSetup fitToHeight="0" fitToWidth="1" horizontalDpi="600" verticalDpi="600" orientation="portrait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Пользователь Windows</cp:lastModifiedBy>
  <cp:lastPrinted>2021-02-12T07:57:30Z</cp:lastPrinted>
  <dcterms:created xsi:type="dcterms:W3CDTF">2002-10-24T07:52:32Z</dcterms:created>
  <dcterms:modified xsi:type="dcterms:W3CDTF">2021-02-16T11:42:53Z</dcterms:modified>
  <cp:category/>
  <cp:version/>
  <cp:contentType/>
  <cp:contentStatus/>
</cp:coreProperties>
</file>